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4940" windowHeight="7875" tabRatio="723" firstSheet="1" activeTab="5"/>
  </bookViews>
  <sheets>
    <sheet name="NONRES CFL from MISer" sheetId="1" r:id="rId1"/>
    <sheet name="Weighted by Bldg Type" sheetId="2" r:id="rId2"/>
    <sheet name="Interpolation" sheetId="3" r:id="rId3"/>
    <sheet name="Nonres Int kW, therm" sheetId="4" r:id="rId4"/>
    <sheet name="NR Int kWh, Ext kWh, Base Case" sheetId="5" r:id="rId5"/>
    <sheet name="WORK PAPER VALUES (ISR)" sheetId="6" r:id="rId6"/>
  </sheets>
  <externalReferences>
    <externalReference r:id="rId7"/>
  </externalReferences>
  <definedNames>
    <definedName name="_xlnm._FilterDatabase" localSheetId="0" hidden="1">'NONRES CFL from MISer'!$A$2:$U$265</definedName>
    <definedName name="_xlnm._FilterDatabase" localSheetId="1" hidden="1">'Weighted by Bldg Type'!$A$52:$M$52</definedName>
    <definedName name="BLDPERC">'Weighted by Bldg Type'!$G$4:$J$25</definedName>
    <definedName name="CFLINCNR">'NONRES CFL from MISer'!$A$3:$B$265</definedName>
    <definedName name="PreISR_CFL">[1]INTERPOLATION!$C$12:$J$108</definedName>
    <definedName name="PreISR_NonresCFL">Interpolation!$A$7:$H$103</definedName>
    <definedName name="_xlnm.Print_Area" localSheetId="0">'NONRES CFL from MISer'!$D$3:$D$24</definedName>
    <definedName name="Res_ISR">'WORK PAPER VALUES (ISR)'!$C$1</definedName>
  </definedNames>
  <calcPr calcId="125725"/>
</workbook>
</file>

<file path=xl/calcChain.xml><?xml version="1.0" encoding="utf-8"?>
<calcChain xmlns="http://schemas.openxmlformats.org/spreadsheetml/2006/main">
  <c r="G1" i="1"/>
  <c r="P1"/>
  <c r="O1"/>
  <c r="R1"/>
  <c r="S1"/>
  <c r="Q1"/>
  <c r="U1"/>
  <c r="G3" i="3"/>
  <c r="G2"/>
  <c r="E3"/>
  <c r="D3"/>
  <c r="D2"/>
  <c r="C3"/>
  <c r="C2"/>
  <c r="M265" i="1"/>
  <c r="L265"/>
  <c r="K265"/>
  <c r="J265"/>
  <c r="I265"/>
  <c r="M264"/>
  <c r="L264"/>
  <c r="K264"/>
  <c r="J264"/>
  <c r="I264"/>
  <c r="M263"/>
  <c r="L263"/>
  <c r="K263"/>
  <c r="J263"/>
  <c r="I263"/>
  <c r="M262"/>
  <c r="L262"/>
  <c r="K262"/>
  <c r="J262"/>
  <c r="I262"/>
  <c r="M261"/>
  <c r="L261"/>
  <c r="K261"/>
  <c r="J261"/>
  <c r="I261"/>
  <c r="M260"/>
  <c r="L260"/>
  <c r="K260"/>
  <c r="J260"/>
  <c r="I260"/>
  <c r="M259"/>
  <c r="L259"/>
  <c r="K259"/>
  <c r="J259"/>
  <c r="I259"/>
  <c r="M258"/>
  <c r="L258"/>
  <c r="K258"/>
  <c r="J258"/>
  <c r="I258"/>
  <c r="M257"/>
  <c r="L257"/>
  <c r="K257"/>
  <c r="J257"/>
  <c r="I257"/>
  <c r="M256"/>
  <c r="L256"/>
  <c r="K256"/>
  <c r="J256"/>
  <c r="I256"/>
  <c r="M255"/>
  <c r="L255"/>
  <c r="K255"/>
  <c r="J255"/>
  <c r="I255"/>
  <c r="M254"/>
  <c r="L254"/>
  <c r="K254"/>
  <c r="J254"/>
  <c r="I254"/>
  <c r="M253"/>
  <c r="L253"/>
  <c r="K253"/>
  <c r="J253"/>
  <c r="I253"/>
  <c r="M252"/>
  <c r="L252"/>
  <c r="K252"/>
  <c r="J252"/>
  <c r="I252"/>
  <c r="M251"/>
  <c r="L251"/>
  <c r="K251"/>
  <c r="J251"/>
  <c r="I251"/>
  <c r="M250"/>
  <c r="L250"/>
  <c r="K250"/>
  <c r="J250"/>
  <c r="I250"/>
  <c r="M249"/>
  <c r="L249"/>
  <c r="K249"/>
  <c r="J249"/>
  <c r="I249"/>
  <c r="M248"/>
  <c r="L248"/>
  <c r="K248"/>
  <c r="J248"/>
  <c r="I248"/>
  <c r="M247"/>
  <c r="L247"/>
  <c r="K247"/>
  <c r="J247"/>
  <c r="I247"/>
  <c r="M246"/>
  <c r="L246"/>
  <c r="K246"/>
  <c r="J246"/>
  <c r="I246"/>
  <c r="M245"/>
  <c r="L245"/>
  <c r="K245"/>
  <c r="J245"/>
  <c r="I245"/>
  <c r="M244"/>
  <c r="L244"/>
  <c r="K244"/>
  <c r="J244"/>
  <c r="I244"/>
  <c r="M243"/>
  <c r="L243"/>
  <c r="K243"/>
  <c r="J243"/>
  <c r="I243"/>
  <c r="M242"/>
  <c r="L242"/>
  <c r="K242"/>
  <c r="J242"/>
  <c r="I242"/>
  <c r="M241"/>
  <c r="L241"/>
  <c r="K241"/>
  <c r="J241"/>
  <c r="I241"/>
  <c r="M240"/>
  <c r="L240"/>
  <c r="K240"/>
  <c r="J240"/>
  <c r="I240"/>
  <c r="M239"/>
  <c r="L239"/>
  <c r="K239"/>
  <c r="J239"/>
  <c r="I239"/>
  <c r="M238"/>
  <c r="L238"/>
  <c r="K238"/>
  <c r="J238"/>
  <c r="I238"/>
  <c r="M237"/>
  <c r="L237"/>
  <c r="K237"/>
  <c r="J237"/>
  <c r="I237"/>
  <c r="M236"/>
  <c r="L236"/>
  <c r="K236"/>
  <c r="J236"/>
  <c r="I236"/>
  <c r="M235"/>
  <c r="L235"/>
  <c r="K235"/>
  <c r="J235"/>
  <c r="I235"/>
  <c r="M234"/>
  <c r="L234"/>
  <c r="K234"/>
  <c r="J234"/>
  <c r="I234"/>
  <c r="M233"/>
  <c r="L233"/>
  <c r="K233"/>
  <c r="J233"/>
  <c r="I233"/>
  <c r="M232"/>
  <c r="L232"/>
  <c r="K232"/>
  <c r="J232"/>
  <c r="I232"/>
  <c r="M231"/>
  <c r="L231"/>
  <c r="K231"/>
  <c r="J231"/>
  <c r="I231"/>
  <c r="M230"/>
  <c r="L230"/>
  <c r="K230"/>
  <c r="J230"/>
  <c r="I230"/>
  <c r="M229"/>
  <c r="L229"/>
  <c r="K229"/>
  <c r="J229"/>
  <c r="I229"/>
  <c r="M228"/>
  <c r="L228"/>
  <c r="K228"/>
  <c r="J228"/>
  <c r="I228"/>
  <c r="M227"/>
  <c r="L227"/>
  <c r="K227"/>
  <c r="J227"/>
  <c r="I227"/>
  <c r="M226"/>
  <c r="L226"/>
  <c r="K226"/>
  <c r="J226"/>
  <c r="I226"/>
  <c r="M225"/>
  <c r="L225"/>
  <c r="K225"/>
  <c r="J225"/>
  <c r="I225"/>
  <c r="M224"/>
  <c r="L224"/>
  <c r="K224"/>
  <c r="J224"/>
  <c r="I224"/>
  <c r="M223"/>
  <c r="L223"/>
  <c r="K223"/>
  <c r="J223"/>
  <c r="I223"/>
  <c r="M222"/>
  <c r="L222"/>
  <c r="K222"/>
  <c r="J222"/>
  <c r="I222"/>
  <c r="M221"/>
  <c r="L221"/>
  <c r="K221"/>
  <c r="J221"/>
  <c r="I221"/>
  <c r="M220"/>
  <c r="L220"/>
  <c r="K220"/>
  <c r="J220"/>
  <c r="I220"/>
  <c r="M219"/>
  <c r="L219"/>
  <c r="K219"/>
  <c r="J219"/>
  <c r="I219"/>
  <c r="M218"/>
  <c r="L218"/>
  <c r="K218"/>
  <c r="J218"/>
  <c r="I218"/>
  <c r="M217"/>
  <c r="L217"/>
  <c r="K217"/>
  <c r="J217"/>
  <c r="I217"/>
  <c r="M216"/>
  <c r="L216"/>
  <c r="K216"/>
  <c r="J216"/>
  <c r="I216"/>
  <c r="M215"/>
  <c r="L215"/>
  <c r="K215"/>
  <c r="J215"/>
  <c r="I215"/>
  <c r="M214"/>
  <c r="L214"/>
  <c r="K214"/>
  <c r="J214"/>
  <c r="I214"/>
  <c r="M213"/>
  <c r="L213"/>
  <c r="K213"/>
  <c r="J213"/>
  <c r="I213"/>
  <c r="M212"/>
  <c r="L212"/>
  <c r="K212"/>
  <c r="J212"/>
  <c r="I212"/>
  <c r="M211"/>
  <c r="L211"/>
  <c r="K211"/>
  <c r="J211"/>
  <c r="I211"/>
  <c r="M210"/>
  <c r="L210"/>
  <c r="K210"/>
  <c r="J210"/>
  <c r="I210"/>
  <c r="M209"/>
  <c r="L209"/>
  <c r="K209"/>
  <c r="J209"/>
  <c r="I209"/>
  <c r="M208"/>
  <c r="L208"/>
  <c r="K208"/>
  <c r="J208"/>
  <c r="I208"/>
  <c r="M207"/>
  <c r="L207"/>
  <c r="K207"/>
  <c r="J207"/>
  <c r="I207"/>
  <c r="M206"/>
  <c r="L206"/>
  <c r="K206"/>
  <c r="J206"/>
  <c r="I206"/>
  <c r="M205"/>
  <c r="L205"/>
  <c r="K205"/>
  <c r="J205"/>
  <c r="I205"/>
  <c r="M204"/>
  <c r="L204"/>
  <c r="K204"/>
  <c r="J204"/>
  <c r="I204"/>
  <c r="M203"/>
  <c r="L203"/>
  <c r="K203"/>
  <c r="J203"/>
  <c r="I203"/>
  <c r="M202"/>
  <c r="L202"/>
  <c r="K202"/>
  <c r="J202"/>
  <c r="I202"/>
  <c r="M201"/>
  <c r="L201"/>
  <c r="K201"/>
  <c r="J201"/>
  <c r="I201"/>
  <c r="M200"/>
  <c r="L200"/>
  <c r="K200"/>
  <c r="J200"/>
  <c r="I200"/>
  <c r="M199"/>
  <c r="L199"/>
  <c r="K199"/>
  <c r="J199"/>
  <c r="I199"/>
  <c r="M198"/>
  <c r="L198"/>
  <c r="K198"/>
  <c r="J198"/>
  <c r="I198"/>
  <c r="M197"/>
  <c r="L197"/>
  <c r="K197"/>
  <c r="J197"/>
  <c r="I197"/>
  <c r="M196"/>
  <c r="L196"/>
  <c r="K196"/>
  <c r="J196"/>
  <c r="I196"/>
  <c r="M195"/>
  <c r="L195"/>
  <c r="K195"/>
  <c r="J195"/>
  <c r="I195"/>
  <c r="M194"/>
  <c r="L194"/>
  <c r="K194"/>
  <c r="J194"/>
  <c r="I194"/>
  <c r="M193"/>
  <c r="L193"/>
  <c r="K193"/>
  <c r="J193"/>
  <c r="I193"/>
  <c r="M192"/>
  <c r="L192"/>
  <c r="K192"/>
  <c r="J192"/>
  <c r="I192"/>
  <c r="M191"/>
  <c r="L191"/>
  <c r="K191"/>
  <c r="J191"/>
  <c r="I191"/>
  <c r="M190"/>
  <c r="L190"/>
  <c r="K190"/>
  <c r="J190"/>
  <c r="I190"/>
  <c r="M189"/>
  <c r="L189"/>
  <c r="K189"/>
  <c r="J189"/>
  <c r="I189"/>
  <c r="M188"/>
  <c r="L188"/>
  <c r="K188"/>
  <c r="J188"/>
  <c r="I188"/>
  <c r="M187"/>
  <c r="L187"/>
  <c r="K187"/>
  <c r="J187"/>
  <c r="I187"/>
  <c r="M186"/>
  <c r="L186"/>
  <c r="K186"/>
  <c r="J186"/>
  <c r="I186"/>
  <c r="M185"/>
  <c r="L185"/>
  <c r="K185"/>
  <c r="J185"/>
  <c r="I185"/>
  <c r="M184"/>
  <c r="L184"/>
  <c r="K184"/>
  <c r="J184"/>
  <c r="I184"/>
  <c r="M183"/>
  <c r="L183"/>
  <c r="K183"/>
  <c r="J183"/>
  <c r="I183"/>
  <c r="M182"/>
  <c r="L182"/>
  <c r="K182"/>
  <c r="J182"/>
  <c r="I182"/>
  <c r="M181"/>
  <c r="L181"/>
  <c r="K181"/>
  <c r="J181"/>
  <c r="I181"/>
  <c r="M180"/>
  <c r="L180"/>
  <c r="K180"/>
  <c r="J180"/>
  <c r="I180"/>
  <c r="M179"/>
  <c r="L179"/>
  <c r="K179"/>
  <c r="J179"/>
  <c r="I179"/>
  <c r="M178"/>
  <c r="L178"/>
  <c r="K178"/>
  <c r="J178"/>
  <c r="I178"/>
  <c r="M177"/>
  <c r="L177"/>
  <c r="K177"/>
  <c r="J177"/>
  <c r="I177"/>
  <c r="M176"/>
  <c r="L176"/>
  <c r="K176"/>
  <c r="J176"/>
  <c r="I176"/>
  <c r="M175"/>
  <c r="L175"/>
  <c r="K175"/>
  <c r="J175"/>
  <c r="I175"/>
  <c r="M174"/>
  <c r="L174"/>
  <c r="K174"/>
  <c r="J174"/>
  <c r="I174"/>
  <c r="M173"/>
  <c r="L173"/>
  <c r="K173"/>
  <c r="J173"/>
  <c r="I173"/>
  <c r="M172"/>
  <c r="L172"/>
  <c r="K172"/>
  <c r="J172"/>
  <c r="I172"/>
  <c r="M171"/>
  <c r="L171"/>
  <c r="K171"/>
  <c r="J171"/>
  <c r="I171"/>
  <c r="M170"/>
  <c r="L170"/>
  <c r="K170"/>
  <c r="J170"/>
  <c r="I170"/>
  <c r="M169"/>
  <c r="L169"/>
  <c r="K169"/>
  <c r="J169"/>
  <c r="I169"/>
  <c r="M168"/>
  <c r="L168"/>
  <c r="K168"/>
  <c r="J168"/>
  <c r="I168"/>
  <c r="M167"/>
  <c r="L167"/>
  <c r="K167"/>
  <c r="J167"/>
  <c r="I167"/>
  <c r="M166"/>
  <c r="L166"/>
  <c r="K166"/>
  <c r="J166"/>
  <c r="I166"/>
  <c r="M165"/>
  <c r="L165"/>
  <c r="K165"/>
  <c r="J165"/>
  <c r="I165"/>
  <c r="M164"/>
  <c r="L164"/>
  <c r="K164"/>
  <c r="J164"/>
  <c r="I164"/>
  <c r="M163"/>
  <c r="L163"/>
  <c r="K163"/>
  <c r="J163"/>
  <c r="I163"/>
  <c r="M162"/>
  <c r="L162"/>
  <c r="K162"/>
  <c r="J162"/>
  <c r="I162"/>
  <c r="M161"/>
  <c r="L161"/>
  <c r="K161"/>
  <c r="J161"/>
  <c r="I161"/>
  <c r="M160"/>
  <c r="L160"/>
  <c r="K160"/>
  <c r="J160"/>
  <c r="I160"/>
  <c r="M159"/>
  <c r="L159"/>
  <c r="K159"/>
  <c r="J159"/>
  <c r="I159"/>
  <c r="M158"/>
  <c r="L158"/>
  <c r="K158"/>
  <c r="J158"/>
  <c r="I158"/>
  <c r="M157"/>
  <c r="L157"/>
  <c r="K157"/>
  <c r="J157"/>
  <c r="I157"/>
  <c r="M156"/>
  <c r="L156"/>
  <c r="K156"/>
  <c r="J156"/>
  <c r="I156"/>
  <c r="M155"/>
  <c r="L155"/>
  <c r="K155"/>
  <c r="J155"/>
  <c r="I155"/>
  <c r="M154"/>
  <c r="L154"/>
  <c r="K154"/>
  <c r="J154"/>
  <c r="I154"/>
  <c r="M153"/>
  <c r="L153"/>
  <c r="K153"/>
  <c r="J153"/>
  <c r="I153"/>
  <c r="M152"/>
  <c r="L152"/>
  <c r="K152"/>
  <c r="J152"/>
  <c r="I152"/>
  <c r="M151"/>
  <c r="L151"/>
  <c r="K151"/>
  <c r="J151"/>
  <c r="I151"/>
  <c r="M150"/>
  <c r="L150"/>
  <c r="K150"/>
  <c r="J150"/>
  <c r="I150"/>
  <c r="M149"/>
  <c r="L149"/>
  <c r="K149"/>
  <c r="J149"/>
  <c r="I149"/>
  <c r="M148"/>
  <c r="L148"/>
  <c r="K148"/>
  <c r="J148"/>
  <c r="I148"/>
  <c r="M147"/>
  <c r="L147"/>
  <c r="K147"/>
  <c r="J147"/>
  <c r="I147"/>
  <c r="M146"/>
  <c r="L146"/>
  <c r="K146"/>
  <c r="J146"/>
  <c r="I146"/>
  <c r="M145"/>
  <c r="L145"/>
  <c r="K145"/>
  <c r="J145"/>
  <c r="I145"/>
  <c r="M144"/>
  <c r="L144"/>
  <c r="K144"/>
  <c r="J144"/>
  <c r="I144"/>
  <c r="M143"/>
  <c r="L143"/>
  <c r="K143"/>
  <c r="J143"/>
  <c r="I143"/>
  <c r="M142"/>
  <c r="L142"/>
  <c r="K142"/>
  <c r="J142"/>
  <c r="I142"/>
  <c r="M141"/>
  <c r="L141"/>
  <c r="K141"/>
  <c r="J141"/>
  <c r="I141"/>
  <c r="M140"/>
  <c r="L140"/>
  <c r="K140"/>
  <c r="J140"/>
  <c r="I140"/>
  <c r="M139"/>
  <c r="L139"/>
  <c r="K139"/>
  <c r="J139"/>
  <c r="I139"/>
  <c r="M138"/>
  <c r="L138"/>
  <c r="K138"/>
  <c r="J138"/>
  <c r="I138"/>
  <c r="M137"/>
  <c r="L137"/>
  <c r="K137"/>
  <c r="J137"/>
  <c r="I137"/>
  <c r="M136"/>
  <c r="L136"/>
  <c r="K136"/>
  <c r="J136"/>
  <c r="I136"/>
  <c r="M135"/>
  <c r="L135"/>
  <c r="K135"/>
  <c r="J135"/>
  <c r="I135"/>
  <c r="M134"/>
  <c r="L134"/>
  <c r="K134"/>
  <c r="J134"/>
  <c r="I134"/>
  <c r="M133"/>
  <c r="L133"/>
  <c r="K133"/>
  <c r="J133"/>
  <c r="I133"/>
  <c r="M132"/>
  <c r="L132"/>
  <c r="K132"/>
  <c r="J132"/>
  <c r="I132"/>
  <c r="M131"/>
  <c r="L131"/>
  <c r="K131"/>
  <c r="J131"/>
  <c r="I131"/>
  <c r="M130"/>
  <c r="L130"/>
  <c r="K130"/>
  <c r="J130"/>
  <c r="I130"/>
  <c r="M129"/>
  <c r="L129"/>
  <c r="K129"/>
  <c r="J129"/>
  <c r="I129"/>
  <c r="M128"/>
  <c r="L128"/>
  <c r="K128"/>
  <c r="J128"/>
  <c r="I128"/>
  <c r="M127"/>
  <c r="L127"/>
  <c r="K127"/>
  <c r="J127"/>
  <c r="I127"/>
  <c r="M126"/>
  <c r="L126"/>
  <c r="K126"/>
  <c r="J126"/>
  <c r="I126"/>
  <c r="M125"/>
  <c r="L125"/>
  <c r="K125"/>
  <c r="J125"/>
  <c r="I125"/>
  <c r="M124"/>
  <c r="L124"/>
  <c r="K124"/>
  <c r="J124"/>
  <c r="I124"/>
  <c r="M123"/>
  <c r="L123"/>
  <c r="K123"/>
  <c r="J123"/>
  <c r="I123"/>
  <c r="M122"/>
  <c r="L122"/>
  <c r="K122"/>
  <c r="J122"/>
  <c r="I122"/>
  <c r="M121"/>
  <c r="L121"/>
  <c r="K121"/>
  <c r="J121"/>
  <c r="I121"/>
  <c r="M120"/>
  <c r="L120"/>
  <c r="K120"/>
  <c r="J120"/>
  <c r="I120"/>
  <c r="M119"/>
  <c r="L119"/>
  <c r="K119"/>
  <c r="J119"/>
  <c r="I119"/>
  <c r="M118"/>
  <c r="L118"/>
  <c r="K118"/>
  <c r="J118"/>
  <c r="I118"/>
  <c r="M117"/>
  <c r="L117"/>
  <c r="K117"/>
  <c r="J117"/>
  <c r="I117"/>
  <c r="M116"/>
  <c r="L116"/>
  <c r="K116"/>
  <c r="J116"/>
  <c r="I116"/>
  <c r="M115"/>
  <c r="L115"/>
  <c r="K115"/>
  <c r="J115"/>
  <c r="I115"/>
  <c r="M114"/>
  <c r="L114"/>
  <c r="K114"/>
  <c r="J114"/>
  <c r="I114"/>
  <c r="M113"/>
  <c r="L113"/>
  <c r="K113"/>
  <c r="J113"/>
  <c r="I113"/>
  <c r="M112"/>
  <c r="L112"/>
  <c r="K112"/>
  <c r="J112"/>
  <c r="I112"/>
  <c r="M111"/>
  <c r="L111"/>
  <c r="K111"/>
  <c r="J111"/>
  <c r="I111"/>
  <c r="M110"/>
  <c r="L110"/>
  <c r="K110"/>
  <c r="J110"/>
  <c r="I110"/>
  <c r="M109"/>
  <c r="L109"/>
  <c r="K109"/>
  <c r="J109"/>
  <c r="I109"/>
  <c r="M108"/>
  <c r="L108"/>
  <c r="K108"/>
  <c r="J108"/>
  <c r="I108"/>
  <c r="M107"/>
  <c r="L107"/>
  <c r="K107"/>
  <c r="J107"/>
  <c r="I107"/>
  <c r="M106"/>
  <c r="L106"/>
  <c r="K106"/>
  <c r="J106"/>
  <c r="I106"/>
  <c r="M105"/>
  <c r="L105"/>
  <c r="K105"/>
  <c r="J105"/>
  <c r="I105"/>
  <c r="M104"/>
  <c r="L104"/>
  <c r="K104"/>
  <c r="J104"/>
  <c r="I104"/>
  <c r="M103"/>
  <c r="L103"/>
  <c r="K103"/>
  <c r="J103"/>
  <c r="I103"/>
  <c r="M102"/>
  <c r="L102"/>
  <c r="K102"/>
  <c r="J102"/>
  <c r="I102"/>
  <c r="M101"/>
  <c r="L101"/>
  <c r="K101"/>
  <c r="J101"/>
  <c r="I101"/>
  <c r="M100"/>
  <c r="L100"/>
  <c r="K100"/>
  <c r="J100"/>
  <c r="I100"/>
  <c r="M99"/>
  <c r="L99"/>
  <c r="K99"/>
  <c r="J99"/>
  <c r="I99"/>
  <c r="M98"/>
  <c r="L98"/>
  <c r="K98"/>
  <c r="J98"/>
  <c r="I98"/>
  <c r="M97"/>
  <c r="L97"/>
  <c r="K97"/>
  <c r="J97"/>
  <c r="I97"/>
  <c r="M96"/>
  <c r="L96"/>
  <c r="K96"/>
  <c r="J96"/>
  <c r="I96"/>
  <c r="M95"/>
  <c r="L95"/>
  <c r="K95"/>
  <c r="J95"/>
  <c r="I95"/>
  <c r="M94"/>
  <c r="L94"/>
  <c r="K94"/>
  <c r="J94"/>
  <c r="I94"/>
  <c r="M93"/>
  <c r="L93"/>
  <c r="K93"/>
  <c r="J93"/>
  <c r="I93"/>
  <c r="M92"/>
  <c r="L92"/>
  <c r="K92"/>
  <c r="J92"/>
  <c r="I92"/>
  <c r="M91"/>
  <c r="L91"/>
  <c r="K91"/>
  <c r="J91"/>
  <c r="I91"/>
  <c r="M90"/>
  <c r="L90"/>
  <c r="K90"/>
  <c r="J90"/>
  <c r="I90"/>
  <c r="M89"/>
  <c r="L89"/>
  <c r="K89"/>
  <c r="J89"/>
  <c r="I89"/>
  <c r="M88"/>
  <c r="L88"/>
  <c r="K88"/>
  <c r="J88"/>
  <c r="I88"/>
  <c r="M87"/>
  <c r="L87"/>
  <c r="K87"/>
  <c r="J87"/>
  <c r="I87"/>
  <c r="M86"/>
  <c r="L86"/>
  <c r="K86"/>
  <c r="J86"/>
  <c r="I86"/>
  <c r="M85"/>
  <c r="L85"/>
  <c r="K85"/>
  <c r="J85"/>
  <c r="I85"/>
  <c r="M84"/>
  <c r="L84"/>
  <c r="K84"/>
  <c r="J84"/>
  <c r="I84"/>
  <c r="M83"/>
  <c r="L83"/>
  <c r="K83"/>
  <c r="J83"/>
  <c r="I83"/>
  <c r="M82"/>
  <c r="L82"/>
  <c r="K82"/>
  <c r="J82"/>
  <c r="I82"/>
  <c r="M81"/>
  <c r="L81"/>
  <c r="K81"/>
  <c r="J81"/>
  <c r="I81"/>
  <c r="M80"/>
  <c r="L80"/>
  <c r="K80"/>
  <c r="J80"/>
  <c r="I80"/>
  <c r="M79"/>
  <c r="L79"/>
  <c r="K79"/>
  <c r="J79"/>
  <c r="I79"/>
  <c r="M78"/>
  <c r="L78"/>
  <c r="K78"/>
  <c r="J78"/>
  <c r="I78"/>
  <c r="M77"/>
  <c r="L77"/>
  <c r="K77"/>
  <c r="J77"/>
  <c r="I77"/>
  <c r="M76"/>
  <c r="L76"/>
  <c r="K76"/>
  <c r="J76"/>
  <c r="I76"/>
  <c r="M75"/>
  <c r="L75"/>
  <c r="K75"/>
  <c r="J75"/>
  <c r="I75"/>
  <c r="M74"/>
  <c r="L74"/>
  <c r="K74"/>
  <c r="J74"/>
  <c r="I74"/>
  <c r="M73"/>
  <c r="L73"/>
  <c r="K73"/>
  <c r="J73"/>
  <c r="I73"/>
  <c r="M72"/>
  <c r="L72"/>
  <c r="K72"/>
  <c r="J72"/>
  <c r="I72"/>
  <c r="M71"/>
  <c r="L71"/>
  <c r="K71"/>
  <c r="J71"/>
  <c r="I71"/>
  <c r="M70"/>
  <c r="L70"/>
  <c r="K70"/>
  <c r="J70"/>
  <c r="I70"/>
  <c r="M69"/>
  <c r="L69"/>
  <c r="K69"/>
  <c r="J69"/>
  <c r="I69"/>
  <c r="M68"/>
  <c r="L68"/>
  <c r="K68"/>
  <c r="J68"/>
  <c r="I68"/>
  <c r="M67"/>
  <c r="L67"/>
  <c r="K67"/>
  <c r="J67"/>
  <c r="I67"/>
  <c r="M66"/>
  <c r="L66"/>
  <c r="K66"/>
  <c r="J66"/>
  <c r="I66"/>
  <c r="M65"/>
  <c r="L65"/>
  <c r="K65"/>
  <c r="J65"/>
  <c r="I65"/>
  <c r="M64"/>
  <c r="L64"/>
  <c r="K64"/>
  <c r="J64"/>
  <c r="I64"/>
  <c r="M63"/>
  <c r="L63"/>
  <c r="K63"/>
  <c r="J63"/>
  <c r="I63"/>
  <c r="M62"/>
  <c r="L62"/>
  <c r="K62"/>
  <c r="J62"/>
  <c r="I62"/>
  <c r="M61"/>
  <c r="L61"/>
  <c r="K61"/>
  <c r="J61"/>
  <c r="I61"/>
  <c r="M60"/>
  <c r="L60"/>
  <c r="K60"/>
  <c r="J60"/>
  <c r="I60"/>
  <c r="M59"/>
  <c r="L59"/>
  <c r="K59"/>
  <c r="J59"/>
  <c r="I59"/>
  <c r="M58"/>
  <c r="L58"/>
  <c r="K58"/>
  <c r="J58"/>
  <c r="I58"/>
  <c r="M57"/>
  <c r="L57"/>
  <c r="K57"/>
  <c r="J57"/>
  <c r="I57"/>
  <c r="M56"/>
  <c r="L56"/>
  <c r="K56"/>
  <c r="J56"/>
  <c r="I56"/>
  <c r="M55"/>
  <c r="L55"/>
  <c r="K55"/>
  <c r="J55"/>
  <c r="I55"/>
  <c r="M54"/>
  <c r="L54"/>
  <c r="K54"/>
  <c r="J54"/>
  <c r="I54"/>
  <c r="M53"/>
  <c r="L53"/>
  <c r="K53"/>
  <c r="J53"/>
  <c r="I53"/>
  <c r="M52"/>
  <c r="L52"/>
  <c r="K52"/>
  <c r="J52"/>
  <c r="I52"/>
  <c r="M51"/>
  <c r="L51"/>
  <c r="K51"/>
  <c r="J51"/>
  <c r="I51"/>
  <c r="M50"/>
  <c r="L50"/>
  <c r="K50"/>
  <c r="J50"/>
  <c r="I50"/>
  <c r="M49"/>
  <c r="L49"/>
  <c r="K49"/>
  <c r="J49"/>
  <c r="I49"/>
  <c r="M48"/>
  <c r="L48"/>
  <c r="K48"/>
  <c r="J48"/>
  <c r="I48"/>
  <c r="M47"/>
  <c r="L47"/>
  <c r="K47"/>
  <c r="J47"/>
  <c r="I47"/>
  <c r="M46"/>
  <c r="L46"/>
  <c r="K46"/>
  <c r="J46"/>
  <c r="I46"/>
  <c r="M45"/>
  <c r="L45"/>
  <c r="K45"/>
  <c r="J45"/>
  <c r="I45"/>
  <c r="M44"/>
  <c r="L44"/>
  <c r="K44"/>
  <c r="J44"/>
  <c r="I44"/>
  <c r="M43"/>
  <c r="L43"/>
  <c r="K43"/>
  <c r="J43"/>
  <c r="I43"/>
  <c r="M42"/>
  <c r="L42"/>
  <c r="K42"/>
  <c r="J42"/>
  <c r="I42"/>
  <c r="M41"/>
  <c r="L41"/>
  <c r="K41"/>
  <c r="J41"/>
  <c r="I41"/>
  <c r="M40"/>
  <c r="L40"/>
  <c r="K40"/>
  <c r="J40"/>
  <c r="I40"/>
  <c r="M39"/>
  <c r="L39"/>
  <c r="K39"/>
  <c r="J39"/>
  <c r="I39"/>
  <c r="M38"/>
  <c r="L38"/>
  <c r="K38"/>
  <c r="J38"/>
  <c r="I38"/>
  <c r="M37"/>
  <c r="L37"/>
  <c r="K37"/>
  <c r="J37"/>
  <c r="I37"/>
  <c r="M36"/>
  <c r="L36"/>
  <c r="K36"/>
  <c r="J36"/>
  <c r="I36"/>
  <c r="M35"/>
  <c r="L35"/>
  <c r="K35"/>
  <c r="J35"/>
  <c r="I35"/>
  <c r="M34"/>
  <c r="L34"/>
  <c r="K34"/>
  <c r="J34"/>
  <c r="I34"/>
  <c r="M33"/>
  <c r="L33"/>
  <c r="K33"/>
  <c r="J33"/>
  <c r="I33"/>
  <c r="M32"/>
  <c r="L32"/>
  <c r="K32"/>
  <c r="J32"/>
  <c r="I32"/>
  <c r="M31"/>
  <c r="L31"/>
  <c r="K31"/>
  <c r="J31"/>
  <c r="I31"/>
  <c r="M30"/>
  <c r="L30"/>
  <c r="K30"/>
  <c r="J30"/>
  <c r="I30"/>
  <c r="M29"/>
  <c r="L29"/>
  <c r="K29"/>
  <c r="J29"/>
  <c r="I29"/>
  <c r="M28"/>
  <c r="L28"/>
  <c r="K28"/>
  <c r="J28"/>
  <c r="I28"/>
  <c r="M27"/>
  <c r="L27"/>
  <c r="K27"/>
  <c r="J27"/>
  <c r="I27"/>
  <c r="M26"/>
  <c r="L26"/>
  <c r="K26"/>
  <c r="J26"/>
  <c r="I26"/>
  <c r="I5"/>
  <c r="J5"/>
  <c r="K5"/>
  <c r="L5"/>
  <c r="M5"/>
  <c r="I6"/>
  <c r="J6"/>
  <c r="K6"/>
  <c r="L6"/>
  <c r="M6"/>
  <c r="I7"/>
  <c r="J7"/>
  <c r="K7"/>
  <c r="L7"/>
  <c r="M7"/>
  <c r="I8"/>
  <c r="J8"/>
  <c r="K8"/>
  <c r="L8"/>
  <c r="M8"/>
  <c r="I9"/>
  <c r="J9"/>
  <c r="K9"/>
  <c r="L9"/>
  <c r="M9"/>
  <c r="I10"/>
  <c r="J10"/>
  <c r="K10"/>
  <c r="L10"/>
  <c r="M10"/>
  <c r="I11"/>
  <c r="J11"/>
  <c r="K11"/>
  <c r="L11"/>
  <c r="M11"/>
  <c r="I12"/>
  <c r="J12"/>
  <c r="K12"/>
  <c r="L12"/>
  <c r="M12"/>
  <c r="I13"/>
  <c r="J13"/>
  <c r="K13"/>
  <c r="L13"/>
  <c r="M13"/>
  <c r="I14"/>
  <c r="J14"/>
  <c r="K14"/>
  <c r="L14"/>
  <c r="M14"/>
  <c r="I15"/>
  <c r="J15"/>
  <c r="K15"/>
  <c r="L15"/>
  <c r="M15"/>
  <c r="I16"/>
  <c r="J16"/>
  <c r="K16"/>
  <c r="L16"/>
  <c r="M16"/>
  <c r="I17"/>
  <c r="J17"/>
  <c r="K17"/>
  <c r="L17"/>
  <c r="M17"/>
  <c r="I18"/>
  <c r="J18"/>
  <c r="K18"/>
  <c r="L18"/>
  <c r="M18"/>
  <c r="I19"/>
  <c r="J19"/>
  <c r="K19"/>
  <c r="L19"/>
  <c r="M19"/>
  <c r="I20"/>
  <c r="J20"/>
  <c r="K20"/>
  <c r="L20"/>
  <c r="M20"/>
  <c r="I21"/>
  <c r="J21"/>
  <c r="K21"/>
  <c r="L21"/>
  <c r="M21"/>
  <c r="I22"/>
  <c r="J22"/>
  <c r="K22"/>
  <c r="L22"/>
  <c r="M22"/>
  <c r="I23"/>
  <c r="J23"/>
  <c r="K23"/>
  <c r="L23"/>
  <c r="M23"/>
  <c r="I24"/>
  <c r="J24"/>
  <c r="K24"/>
  <c r="L24"/>
  <c r="M24"/>
  <c r="I4"/>
  <c r="J4"/>
  <c r="K4"/>
  <c r="L4"/>
  <c r="M4"/>
  <c r="J3"/>
  <c r="K3"/>
  <c r="L3"/>
  <c r="M3"/>
  <c r="I3"/>
  <c r="G8" i="3"/>
  <c r="E103"/>
  <c r="D8"/>
  <c r="C103"/>
  <c r="F80" i="6"/>
  <c r="I80" s="1"/>
  <c r="D80"/>
  <c r="G80" s="1"/>
  <c r="F79"/>
  <c r="I79" s="1"/>
  <c r="D79"/>
  <c r="G79" s="1"/>
  <c r="F78"/>
  <c r="I78" s="1"/>
  <c r="D78"/>
  <c r="G78" s="1"/>
  <c r="F77"/>
  <c r="I77" s="1"/>
  <c r="D77"/>
  <c r="G77" s="1"/>
  <c r="D60"/>
  <c r="G60" s="1"/>
  <c r="F60"/>
  <c r="I60" s="1"/>
  <c r="F59"/>
  <c r="I59" s="1"/>
  <c r="D59"/>
  <c r="G59" s="1"/>
  <c r="D10" i="2"/>
  <c r="D11"/>
  <c r="D12"/>
  <c r="D13"/>
  <c r="D14"/>
  <c r="D16"/>
  <c r="D17"/>
  <c r="D18"/>
  <c r="D19"/>
  <c r="D21"/>
  <c r="D9"/>
  <c r="I25" i="1"/>
  <c r="J25"/>
  <c r="I26" i="2"/>
  <c r="J4"/>
  <c r="J7"/>
  <c r="H6" i="1"/>
  <c r="J8" i="2"/>
  <c r="H7" i="1"/>
  <c r="J9" i="2"/>
  <c r="H8" i="1"/>
  <c r="J10" i="2"/>
  <c r="H9" i="1"/>
  <c r="J11" i="2"/>
  <c r="H10" i="1"/>
  <c r="J12" i="2"/>
  <c r="H11" i="1"/>
  <c r="J13" i="2"/>
  <c r="H12" i="1"/>
  <c r="J14" i="2"/>
  <c r="H13" i="1"/>
  <c r="J15" i="2"/>
  <c r="H14" i="1"/>
  <c r="J16" i="2"/>
  <c r="H15" i="1"/>
  <c r="J17" i="2"/>
  <c r="H16" i="1"/>
  <c r="J18" i="2"/>
  <c r="H17" i="1"/>
  <c r="J19" i="2"/>
  <c r="H18" i="1"/>
  <c r="J20" i="2"/>
  <c r="H19" i="1"/>
  <c r="J21" i="2"/>
  <c r="H20" i="1"/>
  <c r="J22" i="2"/>
  <c r="H21" i="1"/>
  <c r="J23" i="2"/>
  <c r="H22" i="1"/>
  <c r="J24" i="2"/>
  <c r="H23" i="1"/>
  <c r="J25" i="2"/>
  <c r="H24" i="1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B102" i="3"/>
  <c r="B103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29"/>
  <c r="B28"/>
  <c r="B26"/>
  <c r="B24"/>
  <c r="B23"/>
  <c r="B21"/>
  <c r="B16"/>
  <c r="B14"/>
  <c r="B12"/>
  <c r="B10"/>
  <c r="B8"/>
  <c r="B7"/>
  <c r="B33" i="2"/>
  <c r="G33" s="1"/>
  <c r="N11" i="3" s="1"/>
  <c r="G11" s="1"/>
  <c r="B34" i="2"/>
  <c r="G34" s="1"/>
  <c r="N13" i="3" s="1"/>
  <c r="G13" s="1"/>
  <c r="B35" i="2"/>
  <c r="G35" s="1"/>
  <c r="N15" i="3" s="1"/>
  <c r="G15" s="1"/>
  <c r="B36" i="2"/>
  <c r="G36" s="1"/>
  <c r="N17" i="3" s="1"/>
  <c r="G17" s="1"/>
  <c r="B37" i="2"/>
  <c r="G37" s="1"/>
  <c r="N18" i="3" s="1"/>
  <c r="G18" s="1"/>
  <c r="B38" i="2"/>
  <c r="G38" s="1"/>
  <c r="N19" i="3" s="1"/>
  <c r="G19" s="1"/>
  <c r="B39" i="2"/>
  <c r="G39" s="1"/>
  <c r="N20" i="3" s="1"/>
  <c r="G20" s="1"/>
  <c r="E77" i="6" s="1"/>
  <c r="H77" s="1"/>
  <c r="B40" i="2"/>
  <c r="G40" s="1"/>
  <c r="N22" i="3" s="1"/>
  <c r="G22" s="1"/>
  <c r="B41" i="2"/>
  <c r="G41" s="1"/>
  <c r="N25" i="3" s="1"/>
  <c r="G25" s="1"/>
  <c r="B42" i="2"/>
  <c r="G42" s="1"/>
  <c r="N27" i="3" s="1"/>
  <c r="G27" s="1"/>
  <c r="B43" i="2"/>
  <c r="G43" s="1"/>
  <c r="N30" i="3" s="1"/>
  <c r="G30" s="1"/>
  <c r="B32" i="2"/>
  <c r="G32" s="1"/>
  <c r="N9" i="3" s="1"/>
  <c r="G9" s="1"/>
  <c r="J26" i="2"/>
  <c r="H113" i="1"/>
  <c r="H3"/>
  <c r="H26"/>
  <c r="H48"/>
  <c r="H70"/>
  <c r="H134"/>
  <c r="H156"/>
  <c r="H178"/>
  <c r="H200"/>
  <c r="H222"/>
  <c r="H244"/>
  <c r="J6" i="2"/>
  <c r="J5"/>
  <c r="H27" i="1"/>
  <c r="E33" i="2" s="1"/>
  <c r="L11" i="3" s="1"/>
  <c r="E11" s="1"/>
  <c r="H49" i="1"/>
  <c r="H71"/>
  <c r="C35" i="2"/>
  <c r="J15" i="3" s="1"/>
  <c r="C15" s="1"/>
  <c r="H135" i="1"/>
  <c r="H157"/>
  <c r="H179"/>
  <c r="H201"/>
  <c r="E41" i="2" s="1"/>
  <c r="L25" i="3" s="1"/>
  <c r="E25" s="1"/>
  <c r="H223" i="1"/>
  <c r="H245"/>
  <c r="H4"/>
  <c r="H92"/>
  <c r="H114"/>
  <c r="H93"/>
  <c r="D36" i="2"/>
  <c r="K17" i="3" s="1"/>
  <c r="D17" s="1"/>
  <c r="H115" i="1"/>
  <c r="H5"/>
  <c r="H28"/>
  <c r="H50"/>
  <c r="H72"/>
  <c r="H136"/>
  <c r="H158"/>
  <c r="H180"/>
  <c r="H202"/>
  <c r="H224"/>
  <c r="H246"/>
  <c r="E35" i="2"/>
  <c r="L15" i="3" s="1"/>
  <c r="E15" s="1"/>
  <c r="M26" i="2"/>
  <c r="D37"/>
  <c r="K18" i="3" s="1"/>
  <c r="D18" s="1"/>
  <c r="D7"/>
  <c r="G7"/>
  <c r="E8"/>
  <c r="C8"/>
  <c r="D10"/>
  <c r="G10"/>
  <c r="D12"/>
  <c r="G12"/>
  <c r="D14"/>
  <c r="E76" i="6"/>
  <c r="H76" s="1"/>
  <c r="G14" i="3"/>
  <c r="D16"/>
  <c r="G16"/>
  <c r="D21"/>
  <c r="G21"/>
  <c r="D23"/>
  <c r="G23"/>
  <c r="D24"/>
  <c r="E63" i="6"/>
  <c r="H63" s="1"/>
  <c r="G24" i="3"/>
  <c r="D26"/>
  <c r="G26"/>
  <c r="D28"/>
  <c r="G28"/>
  <c r="E79" i="6" s="1"/>
  <c r="H79" s="1"/>
  <c r="D29" i="3"/>
  <c r="G29"/>
  <c r="D31"/>
  <c r="G31"/>
  <c r="D32"/>
  <c r="G32"/>
  <c r="D33"/>
  <c r="G33"/>
  <c r="D34"/>
  <c r="E67" i="6"/>
  <c r="H67" s="1"/>
  <c r="G34" i="3"/>
  <c r="D35"/>
  <c r="G35"/>
  <c r="D36"/>
  <c r="G36"/>
  <c r="D37"/>
  <c r="G37"/>
  <c r="D38"/>
  <c r="G38"/>
  <c r="D39"/>
  <c r="G39"/>
  <c r="D40"/>
  <c r="E68" i="6"/>
  <c r="H68" s="1"/>
  <c r="G40" i="3"/>
  <c r="D41"/>
  <c r="E83" i="6"/>
  <c r="H83" s="1"/>
  <c r="G41" i="3"/>
  <c r="D42"/>
  <c r="G42"/>
  <c r="D43"/>
  <c r="G43"/>
  <c r="D44"/>
  <c r="G44"/>
  <c r="D45"/>
  <c r="G45"/>
  <c r="D46"/>
  <c r="G46"/>
  <c r="D47"/>
  <c r="E70" i="6"/>
  <c r="H70" s="1"/>
  <c r="G47" i="3"/>
  <c r="D48"/>
  <c r="E71" i="6"/>
  <c r="H71" s="1"/>
  <c r="G48" i="3"/>
  <c r="D49"/>
  <c r="G49"/>
  <c r="D50"/>
  <c r="G50"/>
  <c r="D51"/>
  <c r="G51"/>
  <c r="D52"/>
  <c r="G52"/>
  <c r="D53"/>
  <c r="G53"/>
  <c r="D54"/>
  <c r="G54"/>
  <c r="D55"/>
  <c r="G55"/>
  <c r="D56"/>
  <c r="E72" i="6"/>
  <c r="H72" s="1"/>
  <c r="G56" i="3"/>
  <c r="D57"/>
  <c r="E73" i="6"/>
  <c r="H73" s="1"/>
  <c r="G57" i="3"/>
  <c r="D58"/>
  <c r="G58"/>
  <c r="D59"/>
  <c r="G59"/>
  <c r="D60"/>
  <c r="G60"/>
  <c r="D61"/>
  <c r="G61"/>
  <c r="D62"/>
  <c r="G62"/>
  <c r="D63"/>
  <c r="G63"/>
  <c r="D64"/>
  <c r="G64"/>
  <c r="D65"/>
  <c r="G65"/>
  <c r="D66"/>
  <c r="E74" i="6"/>
  <c r="H74" s="1"/>
  <c r="G66" i="3"/>
  <c r="D67"/>
  <c r="G67"/>
  <c r="E80" i="6" s="1"/>
  <c r="H80" s="1"/>
  <c r="D68" i="3"/>
  <c r="G68"/>
  <c r="D69"/>
  <c r="G69"/>
  <c r="D70"/>
  <c r="G70"/>
  <c r="D71"/>
  <c r="E75" i="6"/>
  <c r="H75" s="1"/>
  <c r="G71" i="3"/>
  <c r="D72"/>
  <c r="E81" i="6"/>
  <c r="H81" s="1"/>
  <c r="G72" i="3"/>
  <c r="D73"/>
  <c r="G73"/>
  <c r="D74"/>
  <c r="G74"/>
  <c r="D75"/>
  <c r="G75"/>
  <c r="D76"/>
  <c r="G76"/>
  <c r="D77"/>
  <c r="E82" i="6"/>
  <c r="H82" s="1"/>
  <c r="G77" i="3"/>
  <c r="D78"/>
  <c r="G78"/>
  <c r="D79"/>
  <c r="G79"/>
  <c r="D80"/>
  <c r="G80"/>
  <c r="D81"/>
  <c r="G81"/>
  <c r="D82"/>
  <c r="G82"/>
  <c r="D83"/>
  <c r="G83"/>
  <c r="D84"/>
  <c r="G84"/>
  <c r="D85"/>
  <c r="G85"/>
  <c r="D86"/>
  <c r="G86"/>
  <c r="D87"/>
  <c r="G87"/>
  <c r="D88"/>
  <c r="G88"/>
  <c r="D89"/>
  <c r="G89"/>
  <c r="D90"/>
  <c r="G90"/>
  <c r="D91"/>
  <c r="G91"/>
  <c r="D92"/>
  <c r="G92"/>
  <c r="D93"/>
  <c r="G93"/>
  <c r="D94"/>
  <c r="G94"/>
  <c r="D95"/>
  <c r="G95"/>
  <c r="D96"/>
  <c r="G96"/>
  <c r="D97"/>
  <c r="G97"/>
  <c r="D98"/>
  <c r="G98"/>
  <c r="D99"/>
  <c r="G99"/>
  <c r="D100"/>
  <c r="G100"/>
  <c r="D101"/>
  <c r="G101"/>
  <c r="D102"/>
  <c r="G102"/>
  <c r="D103"/>
  <c r="G103"/>
  <c r="C7"/>
  <c r="E7"/>
  <c r="C10"/>
  <c r="E10"/>
  <c r="C12"/>
  <c r="E12"/>
  <c r="F11" i="6" s="1"/>
  <c r="I11" s="1"/>
  <c r="C14" i="3"/>
  <c r="D76" i="6"/>
  <c r="G76" s="1"/>
  <c r="E14" i="3"/>
  <c r="F76" i="6" s="1"/>
  <c r="I76" s="1"/>
  <c r="C16" i="3"/>
  <c r="E16"/>
  <c r="F17" i="6" s="1"/>
  <c r="I17" s="1"/>
  <c r="C21" i="3"/>
  <c r="E21"/>
  <c r="F23" i="6" s="1"/>
  <c r="I23" s="1"/>
  <c r="C23" i="3"/>
  <c r="E23"/>
  <c r="C24"/>
  <c r="D63" i="6"/>
  <c r="G63" s="1"/>
  <c r="E24" i="3"/>
  <c r="F63" i="6" s="1"/>
  <c r="I63" s="1"/>
  <c r="C26" i="3"/>
  <c r="E26"/>
  <c r="F30" i="6" s="1"/>
  <c r="I30" s="1"/>
  <c r="C28" i="3"/>
  <c r="E28"/>
  <c r="F34" i="6" s="1"/>
  <c r="I34" s="1"/>
  <c r="C29" i="3"/>
  <c r="E29"/>
  <c r="C31"/>
  <c r="E31"/>
  <c r="C32"/>
  <c r="E32"/>
  <c r="F36" i="6" s="1"/>
  <c r="I36" s="1"/>
  <c r="C33" i="3"/>
  <c r="E33"/>
  <c r="C34"/>
  <c r="D67" i="6"/>
  <c r="G67" s="1"/>
  <c r="E34" i="3"/>
  <c r="F67" i="6" s="1"/>
  <c r="I67" s="1"/>
  <c r="C35" i="3"/>
  <c r="E35"/>
  <c r="C36"/>
  <c r="E36"/>
  <c r="C37"/>
  <c r="E37"/>
  <c r="C38"/>
  <c r="E38"/>
  <c r="C39"/>
  <c r="E39"/>
  <c r="C40"/>
  <c r="D68" i="6"/>
  <c r="G68" s="1"/>
  <c r="E40" i="3"/>
  <c r="F68" i="6" s="1"/>
  <c r="I68" s="1"/>
  <c r="C41" i="3"/>
  <c r="D83" i="6"/>
  <c r="G83" s="1"/>
  <c r="E41" i="3"/>
  <c r="F83" i="6" s="1"/>
  <c r="I83" s="1"/>
  <c r="C42" i="3"/>
  <c r="D38" i="6"/>
  <c r="G38" s="1"/>
  <c r="E42" i="3"/>
  <c r="F38" i="6" s="1"/>
  <c r="I38" s="1"/>
  <c r="C43" i="3"/>
  <c r="E43"/>
  <c r="C44"/>
  <c r="D40" i="6"/>
  <c r="G40" s="1"/>
  <c r="E44" i="3"/>
  <c r="F40" i="6" s="1"/>
  <c r="I40" s="1"/>
  <c r="C45" i="3"/>
  <c r="E45"/>
  <c r="C46"/>
  <c r="E46"/>
  <c r="C47"/>
  <c r="D70" i="6"/>
  <c r="G70" s="1"/>
  <c r="E47" i="3"/>
  <c r="F70" i="6" s="1"/>
  <c r="I70" s="1"/>
  <c r="C48" i="3"/>
  <c r="D71" i="6"/>
  <c r="G71" s="1"/>
  <c r="E48" i="3"/>
  <c r="F71" i="6" s="1"/>
  <c r="I71" s="1"/>
  <c r="C49" i="3"/>
  <c r="E49"/>
  <c r="C50"/>
  <c r="E50"/>
  <c r="C51"/>
  <c r="E51"/>
  <c r="C52"/>
  <c r="E52"/>
  <c r="C53"/>
  <c r="E53"/>
  <c r="C54"/>
  <c r="E54"/>
  <c r="C55"/>
  <c r="E55"/>
  <c r="C56"/>
  <c r="D72" i="6"/>
  <c r="G72" s="1"/>
  <c r="E56" i="3"/>
  <c r="F72" i="6" s="1"/>
  <c r="I72" s="1"/>
  <c r="C57" i="3"/>
  <c r="D73" i="6"/>
  <c r="G73" s="1"/>
  <c r="E57" i="3"/>
  <c r="F73" i="6" s="1"/>
  <c r="I73" s="1"/>
  <c r="C58" i="3"/>
  <c r="E58"/>
  <c r="C59"/>
  <c r="E59"/>
  <c r="C60"/>
  <c r="E60"/>
  <c r="C61"/>
  <c r="E61"/>
  <c r="C62"/>
  <c r="E62"/>
  <c r="C63"/>
  <c r="E63"/>
  <c r="C64"/>
  <c r="E64"/>
  <c r="C65"/>
  <c r="E65"/>
  <c r="C66"/>
  <c r="D74" i="6"/>
  <c r="G74" s="1"/>
  <c r="E66" i="3"/>
  <c r="F74" i="6" s="1"/>
  <c r="I74" s="1"/>
  <c r="C67" i="3"/>
  <c r="E67"/>
  <c r="C68"/>
  <c r="E68"/>
  <c r="C69"/>
  <c r="E69"/>
  <c r="C70"/>
  <c r="E70"/>
  <c r="C71"/>
  <c r="D75" i="6"/>
  <c r="G75" s="1"/>
  <c r="E71" i="3"/>
  <c r="F75" i="6" s="1"/>
  <c r="I75" s="1"/>
  <c r="C72" i="3"/>
  <c r="D81" i="6"/>
  <c r="G81" s="1"/>
  <c r="E72" i="3"/>
  <c r="F81" i="6" s="1"/>
  <c r="I81" s="1"/>
  <c r="C73" i="3"/>
  <c r="E73"/>
  <c r="C74"/>
  <c r="E74"/>
  <c r="C75"/>
  <c r="E75"/>
  <c r="C76"/>
  <c r="E76"/>
  <c r="C77"/>
  <c r="D82" i="6"/>
  <c r="G82" s="1"/>
  <c r="E77" i="3"/>
  <c r="F82" i="6" s="1"/>
  <c r="I82" s="1"/>
  <c r="C78" i="3"/>
  <c r="E78"/>
  <c r="C79"/>
  <c r="E79"/>
  <c r="C80"/>
  <c r="E80"/>
  <c r="C81"/>
  <c r="E81"/>
  <c r="C82"/>
  <c r="E82"/>
  <c r="C83"/>
  <c r="E83"/>
  <c r="C84"/>
  <c r="E84"/>
  <c r="C85"/>
  <c r="E85"/>
  <c r="C86"/>
  <c r="E86"/>
  <c r="C87"/>
  <c r="E87"/>
  <c r="C88"/>
  <c r="E88"/>
  <c r="C89"/>
  <c r="E89"/>
  <c r="C90"/>
  <c r="E90"/>
  <c r="C91"/>
  <c r="E91"/>
  <c r="C92"/>
  <c r="E92"/>
  <c r="C93"/>
  <c r="E93"/>
  <c r="C94"/>
  <c r="E94"/>
  <c r="C95"/>
  <c r="E95"/>
  <c r="C96"/>
  <c r="E96"/>
  <c r="C97"/>
  <c r="E97"/>
  <c r="C98"/>
  <c r="E98"/>
  <c r="C99"/>
  <c r="E99"/>
  <c r="C100"/>
  <c r="E100"/>
  <c r="C101"/>
  <c r="E101"/>
  <c r="C102"/>
  <c r="E102"/>
  <c r="D39" i="6"/>
  <c r="G39"/>
  <c r="D37"/>
  <c r="G37"/>
  <c r="D66"/>
  <c r="G66"/>
  <c r="D35"/>
  <c r="G35"/>
  <c r="D36"/>
  <c r="G36"/>
  <c r="D34"/>
  <c r="G34"/>
  <c r="D65"/>
  <c r="G65"/>
  <c r="D33"/>
  <c r="G33"/>
  <c r="D30"/>
  <c r="G30"/>
  <c r="D29"/>
  <c r="G29"/>
  <c r="D24"/>
  <c r="G24"/>
  <c r="D23"/>
  <c r="G23"/>
  <c r="D17"/>
  <c r="G17"/>
  <c r="D49"/>
  <c r="G49"/>
  <c r="D16"/>
  <c r="G16"/>
  <c r="D50"/>
  <c r="G50"/>
  <c r="D47"/>
  <c r="G47"/>
  <c r="D48"/>
  <c r="G48"/>
  <c r="D11"/>
  <c r="G11"/>
  <c r="D10"/>
  <c r="G10"/>
  <c r="E40"/>
  <c r="H40"/>
  <c r="E39"/>
  <c r="H39"/>
  <c r="E69"/>
  <c r="H69"/>
  <c r="E38"/>
  <c r="H38"/>
  <c r="E37"/>
  <c r="H37"/>
  <c r="E35"/>
  <c r="H35"/>
  <c r="E36"/>
  <c r="H36"/>
  <c r="E66"/>
  <c r="H66"/>
  <c r="E33"/>
  <c r="H33"/>
  <c r="E65"/>
  <c r="H65"/>
  <c r="E34"/>
  <c r="H34"/>
  <c r="E29"/>
  <c r="H29"/>
  <c r="E30"/>
  <c r="H30"/>
  <c r="E23"/>
  <c r="H23"/>
  <c r="E24"/>
  <c r="H24"/>
  <c r="E50"/>
  <c r="H50"/>
  <c r="E17"/>
  <c r="H17"/>
  <c r="E47"/>
  <c r="H47"/>
  <c r="E16"/>
  <c r="H16"/>
  <c r="E48"/>
  <c r="H48"/>
  <c r="E49"/>
  <c r="H49"/>
  <c r="E10"/>
  <c r="H10"/>
  <c r="E11"/>
  <c r="H11"/>
  <c r="D69"/>
  <c r="G69"/>
  <c r="E32" i="2"/>
  <c r="L9" i="3"/>
  <c r="E9" s="1"/>
  <c r="C33" i="2"/>
  <c r="J11" i="3" s="1"/>
  <c r="C11" s="1"/>
  <c r="D39" i="2"/>
  <c r="K20" i="3"/>
  <c r="D20" s="1"/>
  <c r="D43" i="2"/>
  <c r="K30" i="3" s="1"/>
  <c r="D30" s="1"/>
  <c r="C38" i="2"/>
  <c r="J19" i="3"/>
  <c r="C19" s="1"/>
  <c r="D20" i="6" s="1"/>
  <c r="G20" s="1"/>
  <c r="C42" i="2"/>
  <c r="J27" i="3" s="1"/>
  <c r="C27" s="1"/>
  <c r="C32" i="2"/>
  <c r="J9" i="3"/>
  <c r="C9" s="1"/>
  <c r="D35" i="2"/>
  <c r="K15" i="3" s="1"/>
  <c r="D15" s="1"/>
  <c r="C39" i="2"/>
  <c r="J20" i="3"/>
  <c r="C20" s="1"/>
  <c r="E37" i="2"/>
  <c r="L18" i="3" s="1"/>
  <c r="E18" s="1"/>
  <c r="D34" i="2"/>
  <c r="K13" i="3"/>
  <c r="D13" s="1"/>
  <c r="E42" i="2"/>
  <c r="L27" i="3" s="1"/>
  <c r="E27" s="1"/>
  <c r="D40" i="2"/>
  <c r="K22" i="3"/>
  <c r="D22" s="1"/>
  <c r="E38" i="2"/>
  <c r="L19" i="3" s="1"/>
  <c r="E19" s="1"/>
  <c r="F20" i="6" s="1"/>
  <c r="I20" s="1"/>
  <c r="D32" i="2"/>
  <c r="K9" i="3"/>
  <c r="D9" s="1"/>
  <c r="C34" i="2"/>
  <c r="J13" i="3" s="1"/>
  <c r="C13" s="1"/>
  <c r="D42" i="2"/>
  <c r="K27" i="3"/>
  <c r="D27" s="1"/>
  <c r="H25" i="1"/>
  <c r="C37" i="2"/>
  <c r="J18" i="3"/>
  <c r="C18" s="1"/>
  <c r="C43" i="2"/>
  <c r="J30" i="3" s="1"/>
  <c r="C30"/>
  <c r="E40" i="2"/>
  <c r="L22" i="3"/>
  <c r="E22" s="1"/>
  <c r="D33" i="2"/>
  <c r="K11" i="3" s="1"/>
  <c r="D11"/>
  <c r="D41" i="2"/>
  <c r="K25" i="3"/>
  <c r="D25" s="1"/>
  <c r="E39" i="2"/>
  <c r="L20" i="3" s="1"/>
  <c r="E20" s="1"/>
  <c r="E34" i="2"/>
  <c r="L13" i="3"/>
  <c r="E13" s="1"/>
  <c r="E43" i="2"/>
  <c r="L30" i="3" s="1"/>
  <c r="E30" s="1"/>
  <c r="E36" i="2"/>
  <c r="L17" i="3"/>
  <c r="E17" s="1"/>
  <c r="C40" i="2"/>
  <c r="J22" i="3" s="1"/>
  <c r="C22" s="1"/>
  <c r="C36" i="2"/>
  <c r="J17" i="3"/>
  <c r="C17" s="1"/>
  <c r="C41" i="2"/>
  <c r="J25" i="3" s="1"/>
  <c r="C25" s="1"/>
  <c r="D38" i="2"/>
  <c r="K19" i="3"/>
  <c r="D19" s="1"/>
  <c r="E20" i="6"/>
  <c r="H20" s="1"/>
  <c r="D12"/>
  <c r="G12" s="1"/>
  <c r="D45"/>
  <c r="G45" s="1"/>
  <c r="D13"/>
  <c r="G13" s="1"/>
  <c r="D46"/>
  <c r="G46" s="1"/>
  <c r="F25"/>
  <c r="I25" s="1"/>
  <c r="F55"/>
  <c r="I55" s="1"/>
  <c r="F26"/>
  <c r="I26" s="1"/>
  <c r="F56"/>
  <c r="I56" s="1"/>
  <c r="E53"/>
  <c r="H53" s="1"/>
  <c r="E54"/>
  <c r="H54" s="1"/>
  <c r="E85"/>
  <c r="H85" s="1"/>
  <c r="E19"/>
  <c r="H19" s="1"/>
  <c r="E52"/>
  <c r="H52" s="1"/>
  <c r="E84"/>
  <c r="H84" s="1"/>
  <c r="E18"/>
  <c r="H18" s="1"/>
  <c r="E51"/>
  <c r="H51" s="1"/>
  <c r="F14"/>
  <c r="I14" s="1"/>
  <c r="F61"/>
  <c r="I61" s="1"/>
  <c r="F15"/>
  <c r="I15" s="1"/>
  <c r="D62"/>
  <c r="G62" s="1"/>
  <c r="D21"/>
  <c r="G21" s="1"/>
  <c r="D22"/>
  <c r="G22" s="1"/>
  <c r="E13"/>
  <c r="H13" s="1"/>
  <c r="E46"/>
  <c r="H46" s="1"/>
  <c r="E12"/>
  <c r="H12" s="1"/>
  <c r="E45"/>
  <c r="H45" s="1"/>
  <c r="F54"/>
  <c r="I54" s="1"/>
  <c r="F53"/>
  <c r="I53" s="1"/>
  <c r="F84"/>
  <c r="I84" s="1"/>
  <c r="F18"/>
  <c r="I18" s="1"/>
  <c r="F51"/>
  <c r="I51" s="1"/>
  <c r="F85"/>
  <c r="I85" s="1"/>
  <c r="F19"/>
  <c r="I19" s="1"/>
  <c r="F52"/>
  <c r="I52" s="1"/>
  <c r="D14"/>
  <c r="G14" s="1"/>
  <c r="D61"/>
  <c r="G61" s="1"/>
  <c r="D15"/>
  <c r="G15" s="1"/>
  <c r="F12"/>
  <c r="I12" s="1"/>
  <c r="F45"/>
  <c r="I45" s="1"/>
  <c r="F13"/>
  <c r="I13" s="1"/>
  <c r="F46"/>
  <c r="I46" s="1"/>
  <c r="E78"/>
  <c r="H78" s="1"/>
  <c r="E59"/>
  <c r="H59" s="1"/>
  <c r="E60"/>
  <c r="H60" s="1"/>
  <c r="D18"/>
  <c r="G18" s="1"/>
  <c r="D85"/>
  <c r="G85" s="1"/>
  <c r="D52"/>
  <c r="G52" s="1"/>
  <c r="D84"/>
  <c r="G84" s="1"/>
  <c r="D51"/>
  <c r="G51" s="1"/>
  <c r="D19"/>
  <c r="G19" s="1"/>
  <c r="E31"/>
  <c r="H31" s="1"/>
  <c r="E32"/>
  <c r="H32" s="1"/>
  <c r="E25"/>
  <c r="H25" s="1"/>
  <c r="E56"/>
  <c r="H56" s="1"/>
  <c r="E26"/>
  <c r="H26" s="1"/>
  <c r="E55"/>
  <c r="H55" s="1"/>
  <c r="F31"/>
  <c r="I31" s="1"/>
  <c r="F32"/>
  <c r="I32" s="1"/>
  <c r="E15"/>
  <c r="H15" s="1"/>
  <c r="E61"/>
  <c r="H61" s="1"/>
  <c r="E14"/>
  <c r="H14" s="1"/>
  <c r="F7"/>
  <c r="I7" s="1"/>
  <c r="F6"/>
  <c r="I6" s="1"/>
  <c r="F42"/>
  <c r="I42" s="1"/>
  <c r="F41"/>
  <c r="I41" s="1"/>
  <c r="F43"/>
  <c r="I43" s="1"/>
  <c r="F44"/>
  <c r="I44" s="1"/>
  <c r="F8"/>
  <c r="I8" s="1"/>
  <c r="F9"/>
  <c r="I9" s="1"/>
  <c r="E64"/>
  <c r="H64" s="1"/>
  <c r="E28"/>
  <c r="H28" s="1"/>
  <c r="E58"/>
  <c r="H58" s="1"/>
  <c r="E27"/>
  <c r="H27" s="1"/>
  <c r="E57"/>
  <c r="H57" s="1"/>
  <c r="E44"/>
  <c r="H44" s="1"/>
  <c r="E9"/>
  <c r="H9" s="1"/>
  <c r="E8"/>
  <c r="H8" s="1"/>
  <c r="E43"/>
  <c r="H43" s="1"/>
  <c r="D53"/>
  <c r="G53" s="1"/>
  <c r="D54"/>
  <c r="G54" s="1"/>
  <c r="E41"/>
  <c r="H41" s="1"/>
  <c r="E42"/>
  <c r="H42" s="1"/>
  <c r="E7"/>
  <c r="H7" s="1"/>
  <c r="E6"/>
  <c r="H6" s="1"/>
  <c r="D6"/>
  <c r="G6" s="1"/>
  <c r="D42"/>
  <c r="G42" s="1"/>
  <c r="D41"/>
  <c r="G41" s="1"/>
  <c r="D7"/>
  <c r="G7" s="1"/>
  <c r="D31"/>
  <c r="G31" s="1"/>
  <c r="D32"/>
  <c r="G32" s="1"/>
  <c r="E21"/>
  <c r="H21" s="1"/>
  <c r="E62"/>
  <c r="H62" s="1"/>
  <c r="E22"/>
  <c r="H22" s="1"/>
  <c r="D9"/>
  <c r="G9" s="1"/>
  <c r="D8"/>
  <c r="G8" s="1"/>
  <c r="D44"/>
  <c r="G44" s="1"/>
  <c r="D43"/>
  <c r="G43" s="1"/>
  <c r="F64"/>
  <c r="I64" s="1"/>
  <c r="F58"/>
  <c r="I58" s="1"/>
  <c r="F27"/>
  <c r="I27" s="1"/>
  <c r="F28"/>
  <c r="I28"/>
  <c r="F57"/>
  <c r="I57"/>
  <c r="D26" l="1"/>
  <c r="G26" s="1"/>
  <c r="D55"/>
  <c r="G55" s="1"/>
  <c r="D56"/>
  <c r="G56" s="1"/>
  <c r="D25"/>
  <c r="G25" s="1"/>
  <c r="F62"/>
  <c r="I62" s="1"/>
  <c r="F22"/>
  <c r="I22" s="1"/>
  <c r="F21"/>
  <c r="I21" s="1"/>
  <c r="D28"/>
  <c r="G28" s="1"/>
  <c r="D64"/>
  <c r="G64" s="1"/>
  <c r="D27"/>
  <c r="G27" s="1"/>
  <c r="D57"/>
  <c r="G57" s="1"/>
  <c r="D58"/>
  <c r="G58" s="1"/>
  <c r="F10"/>
  <c r="I10" s="1"/>
  <c r="F50"/>
  <c r="I50" s="1"/>
  <c r="F16"/>
  <c r="I16" s="1"/>
  <c r="F49"/>
  <c r="I49" s="1"/>
  <c r="F48"/>
  <c r="I48" s="1"/>
  <c r="F47"/>
  <c r="I47" s="1"/>
  <c r="F24"/>
  <c r="I24" s="1"/>
  <c r="F29"/>
  <c r="I29" s="1"/>
  <c r="F65"/>
  <c r="I65" s="1"/>
  <c r="F33"/>
  <c r="I33" s="1"/>
  <c r="F35"/>
  <c r="I35" s="1"/>
  <c r="F66"/>
  <c r="I66" s="1"/>
  <c r="F69"/>
  <c r="I69" s="1"/>
  <c r="F37"/>
  <c r="I37" s="1"/>
  <c r="F39"/>
  <c r="I39" s="1"/>
</calcChain>
</file>

<file path=xl/comments1.xml><?xml version="1.0" encoding="utf-8"?>
<comments xmlns="http://schemas.openxmlformats.org/spreadsheetml/2006/main">
  <authors>
    <author>Paul Reeves</author>
  </authors>
  <commentList>
    <comment ref="E52" authorId="0">
      <text>
        <r>
          <rPr>
            <b/>
            <sz val="8"/>
            <color indexed="81"/>
            <rFont val="Tahoma"/>
            <family val="2"/>
          </rPr>
          <t>A single EFLH is used for now.  These values may eventually change by building and/or fixture type.</t>
        </r>
      </text>
    </comment>
    <comment ref="E53" authorId="0">
      <text>
        <r>
          <rPr>
            <b/>
            <sz val="8"/>
            <color indexed="81"/>
            <rFont val="Tahoma"/>
            <family val="2"/>
          </rPr>
          <t>From DEER2005 outdoor lighting hours</t>
        </r>
      </text>
    </comment>
  </commentList>
</comments>
</file>

<file path=xl/sharedStrings.xml><?xml version="1.0" encoding="utf-8"?>
<sst xmlns="http://schemas.openxmlformats.org/spreadsheetml/2006/main" count="1572" uniqueCount="594">
  <si>
    <t>ImpactID</t>
  </si>
  <si>
    <t xml:space="preserve"> Building Type</t>
  </si>
  <si>
    <t xml:space="preserve"> Base: Technology Description</t>
  </si>
  <si>
    <t xml:space="preserve"> Energy Common Units 1 description</t>
  </si>
  <si>
    <t xml:space="preserve"> Number Energy Common Units 1</t>
  </si>
  <si>
    <t xml:space="preserve"> Demand : Whole Bldg Demand 2008 peak period (kW)</t>
  </si>
  <si>
    <t xml:space="preserve"> Impact : Annual electricity use (kWh)</t>
  </si>
  <si>
    <t xml:space="preserve"> Impact : Annual gas use (therm)</t>
  </si>
  <si>
    <t xml:space="preserve"> Demand : Direct End Use Demand 2008 peak period (kW)</t>
  </si>
  <si>
    <t xml:space="preserve"> Impact : Annual electricity use - direct end use (kWh)</t>
  </si>
  <si>
    <t xml:space="preserve"> Impact : Annual gas use - direct end use (therm)</t>
  </si>
  <si>
    <t>Asm-wPGE-vEx-bCA-eMS-mNE-ILtg-CFL-Sec-Rpl-Int-11wCFLsSMg11w</t>
  </si>
  <si>
    <t>Assembly</t>
  </si>
  <si>
    <t>Incandescent Average Watts = 38.83</t>
  </si>
  <si>
    <t>lamp</t>
  </si>
  <si>
    <t>EPr-wPGE-vEx-bCA-eMS-mNE-ILtg-CFL-Sec-Rpl-Int-11wCFLsSMg11w</t>
  </si>
  <si>
    <t>Education - Primary School</t>
  </si>
  <si>
    <t>ESe-wPGE-vEx-bCA-eMS-mNE-ILtg-CFL-Sec-Rpl-Int-11wCFLsSMg11w</t>
  </si>
  <si>
    <t>Education - Secondary School</t>
  </si>
  <si>
    <t>ECC-wPGE-vEx-bCA-eMS-mNE-ILtg-CFL-Sec-Rpl-Int-11wCFLsSMg11w</t>
  </si>
  <si>
    <t>Education - Community College</t>
  </si>
  <si>
    <t>EUn-wPGE-vEx-bCA-eMS-mNE-ILtg-CFL-Sec-Rpl-Int-11wCFLsSMg11w</t>
  </si>
  <si>
    <t>Education - University</t>
  </si>
  <si>
    <t>Gro-wPGE-vEx-bCA-eMS-mNE-ILtg-CFL-Sec-Rpl-Int-11wCFLsSMg11w</t>
  </si>
  <si>
    <t>Grocery</t>
  </si>
  <si>
    <t>Hsp-wPGE-vEx-bCA-eMS-mNE-ILtg-CFL-Sec-Rpl-Int-11wCFLsSMg11w</t>
  </si>
  <si>
    <t>Health/Medical - Hospital</t>
  </si>
  <si>
    <t>Nrs-wPGE-vEx-bCA-eMS-mNE-ILtg-CFL-Sec-Rpl-Int-11wCFLsSMg11w</t>
  </si>
  <si>
    <t>Health/Medical - Nursing Home</t>
  </si>
  <si>
    <t>Htl-wPGE-vEx-bCA-eMS-mNE-ILtg-CFL-Sec-Rpl-Int-11wCFLsSMg11w</t>
  </si>
  <si>
    <t>Lodging - Hotel</t>
  </si>
  <si>
    <t>Mtl-wPGE-vEx-bCA-eMS-mNE-ILtg-CFL-Sec-Rpl-Int-11wCFLsSMg11w</t>
  </si>
  <si>
    <t>Lodging - Motel</t>
  </si>
  <si>
    <t>MBT-wPGE-vEx-bCA-eMS-mNE-ILtg-CFL-Sec-Rpl-Int-11wCFLsSMg11w</t>
  </si>
  <si>
    <t>Manufacturing - Bio/Tech</t>
  </si>
  <si>
    <t>MLI-wPGE-vEx-bCA-eMS-mNE-ILtg-CFL-Sec-Rpl-Int-11wCFLsSMg11w</t>
  </si>
  <si>
    <t>Manufacturing - Light Industrial</t>
  </si>
  <si>
    <t>OfL-wPGE-vEx-bCA-eMS-mNE-ILtg-CFL-Sec-Rpl-Int-11wCFLsSMg11w</t>
  </si>
  <si>
    <t>Office - Large</t>
  </si>
  <si>
    <t>OfS-wPGE-vEx-bCA-eMS-mNE-ILtg-CFL-Sec-Rpl-Int-11wCFLsSMg11w</t>
  </si>
  <si>
    <t>Office - Small</t>
  </si>
  <si>
    <t>RSD-wPGE-vEx-bCA-eMS-mNE-ILtg-CFL-Sec-Rpl-Int-11wCFLsSMg11w</t>
  </si>
  <si>
    <t>Restaurant - Sit-Down</t>
  </si>
  <si>
    <t>RFF-wPGE-vEx-bCA-eMS-mNE-ILtg-CFL-Sec-Rpl-Int-11wCFLsSMg11w</t>
  </si>
  <si>
    <t>Restaurant - Fast-Food</t>
  </si>
  <si>
    <t>Rt3-wPGE-vEx-bCA-eMS-mNE-ILtg-CFL-Sec-Rpl-Int-11wCFLsSMg11w</t>
  </si>
  <si>
    <t>Retail - Multistory Large</t>
  </si>
  <si>
    <t>RtL-wPGE-vEx-bCA-eMS-mNE-ILtg-CFL-Sec-Rpl-Int-11wCFLsSMg11w</t>
  </si>
  <si>
    <t>Retail - Single-Story Large</t>
  </si>
  <si>
    <t>RtS-wPGE-vEx-bCA-eMS-mNE-ILtg-CFL-Sec-Rpl-Int-11wCFLsSMg11w</t>
  </si>
  <si>
    <t>Retail - Small</t>
  </si>
  <si>
    <t>SCn-wPGE-vEx-bCA-eMS-mNE-ILtg-CFL-Sec-Rpl-Int-11wCFLsSMg11w</t>
  </si>
  <si>
    <t>Storage - Conditioned</t>
  </si>
  <si>
    <t>SUn-wPGE-vEx-bCA-eMS-mNE-ILtg-CFL-Sec-Rpl-Int-11wCFLsSMg11w</t>
  </si>
  <si>
    <t>Storage - Unconditioned</t>
  </si>
  <si>
    <t>ERC-wPGE-vEx-bCA-eMS-mNE-ILtg-CFL-Sec-Rpl-Int-11wCFLsSMg11w</t>
  </si>
  <si>
    <t>Education - Relocatable Classroom</t>
  </si>
  <si>
    <t>Asm-wPGE-vEx-bCA-eMS-mNE-ILtg-CFL-Sec-Rpl-Int-13wCFLsSMg13w</t>
  </si>
  <si>
    <t>Incandescent Average Watts = 45.89</t>
  </si>
  <si>
    <t>EPr-wPGE-vEx-bCA-eMS-mNE-ILtg-CFL-Sec-Rpl-Int-13wCFLsSMg13w</t>
  </si>
  <si>
    <t>ESe-wPGE-vEx-bCA-eMS-mNE-ILtg-CFL-Sec-Rpl-Int-13wCFLsSMg13w</t>
  </si>
  <si>
    <t>ECC-wPGE-vEx-bCA-eMS-mNE-ILtg-CFL-Sec-Rpl-Int-13wCFLsSMg13w</t>
  </si>
  <si>
    <t>EUn-wPGE-vEx-bCA-eMS-mNE-ILtg-CFL-Sec-Rpl-Int-13wCFLsSMg13w</t>
  </si>
  <si>
    <t>Gro-wPGE-vEx-bCA-eMS-mNE-ILtg-CFL-Sec-Rpl-Int-13wCFLsSMg13w</t>
  </si>
  <si>
    <t>Hsp-wPGE-vEx-bCA-eMS-mNE-ILtg-CFL-Sec-Rpl-Int-13wCFLsSMg13w</t>
  </si>
  <si>
    <t>Nrs-wPGE-vEx-bCA-eMS-mNE-ILtg-CFL-Sec-Rpl-Int-13wCFLsSMg13w</t>
  </si>
  <si>
    <t>Htl-wPGE-vEx-bCA-eMS-mNE-ILtg-CFL-Sec-Rpl-Int-13wCFLsSMg13w</t>
  </si>
  <si>
    <t>Mtl-wPGE-vEx-bCA-eMS-mNE-ILtg-CFL-Sec-Rpl-Int-13wCFLsSMg13w</t>
  </si>
  <si>
    <t>MBT-wPGE-vEx-bCA-eMS-mNE-ILtg-CFL-Sec-Rpl-Int-13wCFLsSMg13w</t>
  </si>
  <si>
    <t>MLI-wPGE-vEx-bCA-eMS-mNE-ILtg-CFL-Sec-Rpl-Int-13wCFLsSMg13w</t>
  </si>
  <si>
    <t>OfL-wPGE-vEx-bCA-eMS-mNE-ILtg-CFL-Sec-Rpl-Int-13wCFLsSMg13w</t>
  </si>
  <si>
    <t>OfS-wPGE-vEx-bCA-eMS-mNE-ILtg-CFL-Sec-Rpl-Int-13wCFLsSMg13w</t>
  </si>
  <si>
    <t>RSD-wPGE-vEx-bCA-eMS-mNE-ILtg-CFL-Sec-Rpl-Int-13wCFLsSMg13w</t>
  </si>
  <si>
    <t>RFF-wPGE-vEx-bCA-eMS-mNE-ILtg-CFL-Sec-Rpl-Int-13wCFLsSMg13w</t>
  </si>
  <si>
    <t>Rt3-wPGE-vEx-bCA-eMS-mNE-ILtg-CFL-Sec-Rpl-Int-13wCFLsSMg13w</t>
  </si>
  <si>
    <t>RtL-wPGE-vEx-bCA-eMS-mNE-ILtg-CFL-Sec-Rpl-Int-13wCFLsSMg13w</t>
  </si>
  <si>
    <t>RtS-wPGE-vEx-bCA-eMS-mNE-ILtg-CFL-Sec-Rpl-Int-13wCFLsSMg13w</t>
  </si>
  <si>
    <t>SCn-wPGE-vEx-bCA-eMS-mNE-ILtg-CFL-Sec-Rpl-Int-13wCFLsSMg13w</t>
  </si>
  <si>
    <t>SUn-wPGE-vEx-bCA-eMS-mNE-ILtg-CFL-Sec-Rpl-Int-13wCFLsSMg13w</t>
  </si>
  <si>
    <t>ERC-wPGE-vEx-bCA-eMS-mNE-ILtg-CFL-Sec-Rpl-Int-13wCFLsSMg13w</t>
  </si>
  <si>
    <t>EPr-wPGE-vEx-bCA-eMS-mNE-ILtg-CFL-Sec-Rpl-Int-15wCFLsSMg15w</t>
  </si>
  <si>
    <t>Incandescent Average Watts = 52.95</t>
  </si>
  <si>
    <t>ESe-wPGE-vEx-bCA-eMS-mNE-ILtg-CFL-Sec-Rpl-Int-15wCFLsSMg15w</t>
  </si>
  <si>
    <t>ECC-wPGE-vEx-bCA-eMS-mNE-ILtg-CFL-Sec-Rpl-Int-15wCFLsSMg15w</t>
  </si>
  <si>
    <t>EUn-wPGE-vEx-bCA-eMS-mNE-ILtg-CFL-Sec-Rpl-Int-15wCFLsSMg15w</t>
  </si>
  <si>
    <t>Gro-wPGE-vEx-bCA-eMS-mNE-ILtg-CFL-Sec-Rpl-Int-15wCFLsSMg15w</t>
  </si>
  <si>
    <t>Hsp-wPGE-vEx-bCA-eMS-mNE-ILtg-CFL-Sec-Rpl-Int-15wCFLsSMg15w</t>
  </si>
  <si>
    <t>Nrs-wPGE-vEx-bCA-eMS-mNE-ILtg-CFL-Sec-Rpl-Int-15wCFLsSMg15w</t>
  </si>
  <si>
    <t>Htl-wPGE-vEx-bCA-eMS-mNE-ILtg-CFL-Sec-Rpl-Int-15wCFLsSMg15w</t>
  </si>
  <si>
    <t>Mtl-wPGE-vEx-bCA-eMS-mNE-ILtg-CFL-Sec-Rpl-Int-15wCFLsSMg15w</t>
  </si>
  <si>
    <t>MBT-wPGE-vEx-bCA-eMS-mNE-ILtg-CFL-Sec-Rpl-Int-15wCFLsSMg15w</t>
  </si>
  <si>
    <t>MLI-wPGE-vEx-bCA-eMS-mNE-ILtg-CFL-Sec-Rpl-Int-15wCFLsSMg15w</t>
  </si>
  <si>
    <t>OfL-wPGE-vEx-bCA-eMS-mNE-ILtg-CFL-Sec-Rpl-Int-15wCFLsSMg15w</t>
  </si>
  <si>
    <t>OfS-wPGE-vEx-bCA-eMS-mNE-ILtg-CFL-Sec-Rpl-Int-15wCFLsSMg15w</t>
  </si>
  <si>
    <t>RSD-wPGE-vEx-bCA-eMS-mNE-ILtg-CFL-Sec-Rpl-Int-15wCFLsSMg15w</t>
  </si>
  <si>
    <t>RFF-wPGE-vEx-bCA-eMS-mNE-ILtg-CFL-Sec-Rpl-Int-15wCFLsSMg15w</t>
  </si>
  <si>
    <t>Rt3-wPGE-vEx-bCA-eMS-mNE-ILtg-CFL-Sec-Rpl-Int-15wCFLsSMg15w</t>
  </si>
  <si>
    <t>RtL-wPGE-vEx-bCA-eMS-mNE-ILtg-CFL-Sec-Rpl-Int-15wCFLsSMg15w</t>
  </si>
  <si>
    <t>RtS-wPGE-vEx-bCA-eMS-mNE-ILtg-CFL-Sec-Rpl-Int-15wCFLsSMg15w</t>
  </si>
  <si>
    <t>SCn-wPGE-vEx-bCA-eMS-mNE-ILtg-CFL-Sec-Rpl-Int-15wCFLsSMg15w</t>
  </si>
  <si>
    <t>SUn-wPGE-vEx-bCA-eMS-mNE-ILtg-CFL-Sec-Rpl-Int-15wCFLsSMg15w</t>
  </si>
  <si>
    <t>ERC-wPGE-vEx-bCA-eMS-mNE-ILtg-CFL-Sec-Rpl-Int-15wCFLsSMg15w</t>
  </si>
  <si>
    <t>Asm-wPGE-vEx-bCA-eMS-mNE-ILtg-CFL-Sec-Rpl-Int-16wCFLsSMg16w</t>
  </si>
  <si>
    <t>Incandescent Average Watts = 56.48</t>
  </si>
  <si>
    <t>EPr-wPGE-vEx-bCA-eMS-mNE-ILtg-CFL-Sec-Rpl-Int-16wCFLsSMg16w</t>
  </si>
  <si>
    <t>ESe-wPGE-vEx-bCA-eMS-mNE-ILtg-CFL-Sec-Rpl-Int-16wCFLsSMg16w</t>
  </si>
  <si>
    <t>ECC-wPGE-vEx-bCA-eMS-mNE-ILtg-CFL-Sec-Rpl-Int-16wCFLsSMg16w</t>
  </si>
  <si>
    <t>EUn-wPGE-vEx-bCA-eMS-mNE-ILtg-CFL-Sec-Rpl-Int-16wCFLsSMg16w</t>
  </si>
  <si>
    <t>Gro-wPGE-vEx-bCA-eMS-mNE-ILtg-CFL-Sec-Rpl-Int-16wCFLsSMg16w</t>
  </si>
  <si>
    <t>Hsp-wPGE-vEx-bCA-eMS-mNE-ILtg-CFL-Sec-Rpl-Int-16wCFLsSMg16w</t>
  </si>
  <si>
    <t>Nrs-wPGE-vEx-bCA-eMS-mNE-ILtg-CFL-Sec-Rpl-Int-16wCFLsSMg16w</t>
  </si>
  <si>
    <t>Htl-wPGE-vEx-bCA-eMS-mNE-ILtg-CFL-Sec-Rpl-Int-16wCFLsSMg16w</t>
  </si>
  <si>
    <t>Mtl-wPGE-vEx-bCA-eMS-mNE-ILtg-CFL-Sec-Rpl-Int-16wCFLsSMg16w</t>
  </si>
  <si>
    <t>MBT-wPGE-vEx-bCA-eMS-mNE-ILtg-CFL-Sec-Rpl-Int-16wCFLsSMg16w</t>
  </si>
  <si>
    <t>MLI-wPGE-vEx-bCA-eMS-mNE-ILtg-CFL-Sec-Rpl-Int-16wCFLsSMg16w</t>
  </si>
  <si>
    <t>OfL-wPGE-vEx-bCA-eMS-mNE-ILtg-CFL-Sec-Rpl-Int-16wCFLsSMg16w</t>
  </si>
  <si>
    <t>OfS-wPGE-vEx-bCA-eMS-mNE-ILtg-CFL-Sec-Rpl-Int-16wCFLsSMg16w</t>
  </si>
  <si>
    <t>RSD-wPGE-vEx-bCA-eMS-mNE-ILtg-CFL-Sec-Rpl-Int-16wCFLsSMg16w</t>
  </si>
  <si>
    <t>RFF-wPGE-vEx-bCA-eMS-mNE-ILtg-CFL-Sec-Rpl-Int-16wCFLsSMg16w</t>
  </si>
  <si>
    <t>Rt3-wPGE-vEx-bCA-eMS-mNE-ILtg-CFL-Sec-Rpl-Int-16wCFLsSMg16w</t>
  </si>
  <si>
    <t>RtL-wPGE-vEx-bCA-eMS-mNE-ILtg-CFL-Sec-Rpl-Int-16wCFLsSMg16w</t>
  </si>
  <si>
    <t>RtS-wPGE-vEx-bCA-eMS-mNE-ILtg-CFL-Sec-Rpl-Int-16wCFLsSMg16w</t>
  </si>
  <si>
    <t>SCn-wPGE-vEx-bCA-eMS-mNE-ILtg-CFL-Sec-Rpl-Int-16wCFLsSMg16w</t>
  </si>
  <si>
    <t>ERC-wPGE-vEx-bCA-eMS-mNE-ILtg-CFL-Sec-Rpl-Int-16wCFLsSMg16w</t>
  </si>
  <si>
    <t>Asm-wPGE-vEx-bCA-eMS-mNE-ILtg-CFL-Sec-Rpl-Int-17wCFLsSMg17w</t>
  </si>
  <si>
    <t>Incandescent Average Watts = 60.01</t>
  </si>
  <si>
    <t>EPr-wPGE-vEx-bCA-eMS-mNE-ILtg-CFL-Sec-Rpl-Int-17wCFLsSMg17w</t>
  </si>
  <si>
    <t>ESe-wPGE-vEx-bCA-eMS-mNE-ILtg-CFL-Sec-Rpl-Int-17wCFLsSMg17w</t>
  </si>
  <si>
    <t>ECC-wPGE-vEx-bCA-eMS-mNE-ILtg-CFL-Sec-Rpl-Int-17wCFLsSMg17w</t>
  </si>
  <si>
    <t>EUn-wPGE-vEx-bCA-eMS-mNE-ILtg-CFL-Sec-Rpl-Int-17wCFLsSMg17w</t>
  </si>
  <si>
    <t>Gro-wPGE-vEx-bCA-eMS-mNE-ILtg-CFL-Sec-Rpl-Int-17wCFLsSMg17w</t>
  </si>
  <si>
    <t>Hsp-wPGE-vEx-bCA-eMS-mNE-ILtg-CFL-Sec-Rpl-Int-17wCFLsSMg17w</t>
  </si>
  <si>
    <t>Nrs-wPGE-vEx-bCA-eMS-mNE-ILtg-CFL-Sec-Rpl-Int-17wCFLsSMg17w</t>
  </si>
  <si>
    <t>Htl-wPGE-vEx-bCA-eMS-mNE-ILtg-CFL-Sec-Rpl-Int-17wCFLsSMg17w</t>
  </si>
  <si>
    <t>Mtl-wPGE-vEx-bCA-eMS-mNE-ILtg-CFL-Sec-Rpl-Int-17wCFLsSMg17w</t>
  </si>
  <si>
    <t>MBT-wPGE-vEx-bCA-eMS-mNE-ILtg-CFL-Sec-Rpl-Int-17wCFLsSMg17w</t>
  </si>
  <si>
    <t>MLI-wPGE-vEx-bCA-eMS-mNE-ILtg-CFL-Sec-Rpl-Int-17wCFLsSMg17w</t>
  </si>
  <si>
    <t>OfL-wPGE-vEx-bCA-eMS-mNE-ILtg-CFL-Sec-Rpl-Int-17wCFLsSMg17w</t>
  </si>
  <si>
    <t>OfS-wPGE-vEx-bCA-eMS-mNE-ILtg-CFL-Sec-Rpl-Int-17wCFLsSMg17w</t>
  </si>
  <si>
    <t>RSD-wPGE-vEx-bCA-eMS-mNE-ILtg-CFL-Sec-Rpl-Int-17wCFLsSMg17w</t>
  </si>
  <si>
    <t>RFF-wPGE-vEx-bCA-eMS-mNE-ILtg-CFL-Sec-Rpl-Int-17wCFLsSMg17w</t>
  </si>
  <si>
    <t>Rt3-wPGE-vEx-bCA-eMS-mNE-ILtg-CFL-Sec-Rpl-Int-17wCFLsSMg17w</t>
  </si>
  <si>
    <t>RtL-wPGE-vEx-bCA-eMS-mNE-ILtg-CFL-Sec-Rpl-Int-17wCFLsSMg17w</t>
  </si>
  <si>
    <t>RtS-wPGE-vEx-bCA-eMS-mNE-ILtg-CFL-Sec-Rpl-Int-17wCFLsSMg17w</t>
  </si>
  <si>
    <t>SCn-wPGE-vEx-bCA-eMS-mNE-ILtg-CFL-Sec-Rpl-Int-17wCFLsSMg17w</t>
  </si>
  <si>
    <t>SUn-wPGE-vEx-bCA-eMS-mNE-ILtg-CFL-Sec-Rpl-Int-17wCFLsSMg17w</t>
  </si>
  <si>
    <t>ERC-wPGE-vEx-bCA-eMS-mNE-ILtg-CFL-Sec-Rpl-Int-17wCFLsSMg17w</t>
  </si>
  <si>
    <t>Asm-wPGE-vEx-bCA-eMS-mNE-ILtg-CFL-Sec-Rpl-Int-18wCFLsSMg18w</t>
  </si>
  <si>
    <t>Incandescent Average Watts = 63.54</t>
  </si>
  <si>
    <t>EPr-wPGE-vEx-bCA-eMS-mNE-ILtg-CFL-Sec-Rpl-Int-18wCFLsSMg18w</t>
  </si>
  <si>
    <t>ESe-wPGE-vEx-bCA-eMS-mNE-ILtg-CFL-Sec-Rpl-Int-18wCFLsSMg18w</t>
  </si>
  <si>
    <t>ECC-wPGE-vEx-bCA-eMS-mNE-ILtg-CFL-Sec-Rpl-Int-18wCFLsSMg18w</t>
  </si>
  <si>
    <t>EUn-wPGE-vEx-bCA-eMS-mNE-ILtg-CFL-Sec-Rpl-Int-18wCFLsSMg18w</t>
  </si>
  <si>
    <t>Gro-wPGE-vEx-bCA-eMS-mNE-ILtg-CFL-Sec-Rpl-Int-18wCFLsSMg18w</t>
  </si>
  <si>
    <t>Hsp-wPGE-vEx-bCA-eMS-mNE-ILtg-CFL-Sec-Rpl-Int-18wCFLsSMg18w</t>
  </si>
  <si>
    <t>Nrs-wPGE-vEx-bCA-eMS-mNE-ILtg-CFL-Sec-Rpl-Int-18wCFLsSMg18w</t>
  </si>
  <si>
    <t>Htl-wPGE-vEx-bCA-eMS-mNE-ILtg-CFL-Sec-Rpl-Int-18wCFLsSMg18w</t>
  </si>
  <si>
    <t>Mtl-wPGE-vEx-bCA-eMS-mNE-ILtg-CFL-Sec-Rpl-Int-18wCFLsSMg18w</t>
  </si>
  <si>
    <t>MBT-wPGE-vEx-bCA-eMS-mNE-ILtg-CFL-Sec-Rpl-Int-18wCFLsSMg18w</t>
  </si>
  <si>
    <t>MLI-wPGE-vEx-bCA-eMS-mNE-ILtg-CFL-Sec-Rpl-Int-18wCFLsSMg18w</t>
  </si>
  <si>
    <t>OfL-wPGE-vEx-bCA-eMS-mNE-ILtg-CFL-Sec-Rpl-Int-18wCFLsSMg18w</t>
  </si>
  <si>
    <t>OfS-wPGE-vEx-bCA-eMS-mNE-ILtg-CFL-Sec-Rpl-Int-18wCFLsSMg18w</t>
  </si>
  <si>
    <t>RSD-wPGE-vEx-bCA-eMS-mNE-ILtg-CFL-Sec-Rpl-Int-18wCFLsSMg18w</t>
  </si>
  <si>
    <t>RFF-wPGE-vEx-bCA-eMS-mNE-ILtg-CFL-Sec-Rpl-Int-18wCFLsSMg18w</t>
  </si>
  <si>
    <t>Rt3-wPGE-vEx-bCA-eMS-mNE-ILtg-CFL-Sec-Rpl-Int-18wCFLsSMg18w</t>
  </si>
  <si>
    <t>RtL-wPGE-vEx-bCA-eMS-mNE-ILtg-CFL-Sec-Rpl-Int-18wCFLsSMg18w</t>
  </si>
  <si>
    <t>RtS-wPGE-vEx-bCA-eMS-mNE-ILtg-CFL-Sec-Rpl-Int-18wCFLsSMg18w</t>
  </si>
  <si>
    <t>SCn-wPGE-vEx-bCA-eMS-mNE-ILtg-CFL-Sec-Rpl-Int-18wCFLsSMg18w</t>
  </si>
  <si>
    <t>SUn-wPGE-vEx-bCA-eMS-mNE-ILtg-CFL-Sec-Rpl-Int-18wCFLsSMg18w</t>
  </si>
  <si>
    <t>ERC-wPGE-vEx-bCA-eMS-mNE-ILtg-CFL-Sec-Rpl-Int-18wCFLsSMg18w</t>
  </si>
  <si>
    <t>Asm-wPGE-vEx-bCA-eMS-mNE-ILtg-CFL-Sec-Rpl-Int-20wCFLsSMg20w</t>
  </si>
  <si>
    <t>Incandescent Average Watts = 70.60</t>
  </si>
  <si>
    <t>EPr-wPGE-vEx-bCA-eMS-mNE-ILtg-CFL-Sec-Rpl-Int-20wCFLsSMg20w</t>
  </si>
  <si>
    <t>ESe-wPGE-vEx-bCA-eMS-mNE-ILtg-CFL-Sec-Rpl-Int-20wCFLsSMg20w</t>
  </si>
  <si>
    <t>ECC-wPGE-vEx-bCA-eMS-mNE-ILtg-CFL-Sec-Rpl-Int-20wCFLsSMg20w</t>
  </si>
  <si>
    <t>EUn-wPGE-vEx-bCA-eMS-mNE-ILtg-CFL-Sec-Rpl-Int-20wCFLsSMg20w</t>
  </si>
  <si>
    <t>Gro-wPGE-vEx-bCA-eMS-mNE-ILtg-CFL-Sec-Rpl-Int-20wCFLsSMg20w</t>
  </si>
  <si>
    <t>Hsp-wPGE-vEx-bCA-eMS-mNE-ILtg-CFL-Sec-Rpl-Int-20wCFLsSMg20w</t>
  </si>
  <si>
    <t>Nrs-wPGE-vEx-bCA-eMS-mNE-ILtg-CFL-Sec-Rpl-Int-20wCFLsSMg20w</t>
  </si>
  <si>
    <t>Htl-wPGE-vEx-bCA-eMS-mNE-ILtg-CFL-Sec-Rpl-Int-20wCFLsSMg20w</t>
  </si>
  <si>
    <t>Mtl-wPGE-vEx-bCA-eMS-mNE-ILtg-CFL-Sec-Rpl-Int-20wCFLsSMg20w</t>
  </si>
  <si>
    <t>MBT-wPGE-vEx-bCA-eMS-mNE-ILtg-CFL-Sec-Rpl-Int-20wCFLsSMg20w</t>
  </si>
  <si>
    <t>MLI-wPGE-vEx-bCA-eMS-mNE-ILtg-CFL-Sec-Rpl-Int-20wCFLsSMg20w</t>
  </si>
  <si>
    <t>OfL-wPGE-vEx-bCA-eMS-mNE-ILtg-CFL-Sec-Rpl-Int-20wCFLsSMg20w</t>
  </si>
  <si>
    <t>OfS-wPGE-vEx-bCA-eMS-mNE-ILtg-CFL-Sec-Rpl-Int-20wCFLsSMg20w</t>
  </si>
  <si>
    <t>RSD-wPGE-vEx-bCA-eMS-mNE-ILtg-CFL-Sec-Rpl-Int-20wCFLsSMg20w</t>
  </si>
  <si>
    <t>RFF-wPGE-vEx-bCA-eMS-mNE-ILtg-CFL-Sec-Rpl-Int-20wCFLsSMg20w</t>
  </si>
  <si>
    <t>Rt3-wPGE-vEx-bCA-eMS-mNE-ILtg-CFL-Sec-Rpl-Int-20wCFLsSMg20w</t>
  </si>
  <si>
    <t>RtL-wPGE-vEx-bCA-eMS-mNE-ILtg-CFL-Sec-Rpl-Int-20wCFLsSMg20w</t>
  </si>
  <si>
    <t>RtS-wPGE-vEx-bCA-eMS-mNE-ILtg-CFL-Sec-Rpl-Int-20wCFLsSMg20w</t>
  </si>
  <si>
    <t>SCn-wPGE-vEx-bCA-eMS-mNE-ILtg-CFL-Sec-Rpl-Int-20wCFLsSMg20w</t>
  </si>
  <si>
    <t>SUn-wPGE-vEx-bCA-eMS-mNE-ILtg-CFL-Sec-Rpl-Int-20wCFLsSMg20w</t>
  </si>
  <si>
    <t>ERC-wPGE-vEx-bCA-eMS-mNE-ILtg-CFL-Sec-Rpl-Int-20wCFLsSMg20w</t>
  </si>
  <si>
    <t>Asm-wPGE-vEx-bCA-eMS-mNE-ILtg-CFL-Sec-Rpl-Int-23wCFLsSMg23w</t>
  </si>
  <si>
    <t>Incandescent Average Watts = 81.19</t>
  </si>
  <si>
    <t>EPr-wPGE-vEx-bCA-eMS-mNE-ILtg-CFL-Sec-Rpl-Int-23wCFLsSMg23w</t>
  </si>
  <si>
    <t>ESe-wPGE-vEx-bCA-eMS-mNE-ILtg-CFL-Sec-Rpl-Int-23wCFLsSMg23w</t>
  </si>
  <si>
    <t>ECC-wPGE-vEx-bCA-eMS-mNE-ILtg-CFL-Sec-Rpl-Int-23wCFLsSMg23w</t>
  </si>
  <si>
    <t>EUn-wPGE-vEx-bCA-eMS-mNE-ILtg-CFL-Sec-Rpl-Int-23wCFLsSMg23w</t>
  </si>
  <si>
    <t>Gro-wPGE-vEx-bCA-eMS-mNE-ILtg-CFL-Sec-Rpl-Int-23wCFLsSMg23w</t>
  </si>
  <si>
    <t>Hsp-wPGE-vEx-bCA-eMS-mNE-ILtg-CFL-Sec-Rpl-Int-23wCFLsSMg23w</t>
  </si>
  <si>
    <t>Nrs-wPGE-vEx-bCA-eMS-mNE-ILtg-CFL-Sec-Rpl-Int-23wCFLsSMg23w</t>
  </si>
  <si>
    <t>Htl-wPGE-vEx-bCA-eMS-mNE-ILtg-CFL-Sec-Rpl-Int-23wCFLsSMg23w</t>
  </si>
  <si>
    <t>Mtl-wPGE-vEx-bCA-eMS-mNE-ILtg-CFL-Sec-Rpl-Int-23wCFLsSMg23w</t>
  </si>
  <si>
    <t>MBT-wPGE-vEx-bCA-eMS-mNE-ILtg-CFL-Sec-Rpl-Int-23wCFLsSMg23w</t>
  </si>
  <si>
    <t>MLI-wPGE-vEx-bCA-eMS-mNE-ILtg-CFL-Sec-Rpl-Int-23wCFLsSMg23w</t>
  </si>
  <si>
    <t>OfL-wPGE-vEx-bCA-eMS-mNE-ILtg-CFL-Sec-Rpl-Int-23wCFLsSMg23w</t>
  </si>
  <si>
    <t>OfS-wPGE-vEx-bCA-eMS-mNE-ILtg-CFL-Sec-Rpl-Int-23wCFLsSMg23w</t>
  </si>
  <si>
    <t>RSD-wPGE-vEx-bCA-eMS-mNE-ILtg-CFL-Sec-Rpl-Int-23wCFLsSMg23w</t>
  </si>
  <si>
    <t>RFF-wPGE-vEx-bCA-eMS-mNE-ILtg-CFL-Sec-Rpl-Int-23wCFLsSMg23w</t>
  </si>
  <si>
    <t>Rt3-wPGE-vEx-bCA-eMS-mNE-ILtg-CFL-Sec-Rpl-Int-23wCFLsSMg23w</t>
  </si>
  <si>
    <t>RtL-wPGE-vEx-bCA-eMS-mNE-ILtg-CFL-Sec-Rpl-Int-23wCFLsSMg23w</t>
  </si>
  <si>
    <t>RtS-wPGE-vEx-bCA-eMS-mNE-ILtg-CFL-Sec-Rpl-Int-23wCFLsSMg23w</t>
  </si>
  <si>
    <t>SCn-wPGE-vEx-bCA-eMS-mNE-ILtg-CFL-Sec-Rpl-Int-23wCFLsSMg23w</t>
  </si>
  <si>
    <t>SUn-wPGE-vEx-bCA-eMS-mNE-ILtg-CFL-Sec-Rpl-Int-23wCFLsSMg23w</t>
  </si>
  <si>
    <t>ERC-wPGE-vEx-bCA-eMS-mNE-ILtg-CFL-Sec-Rpl-Int-23wCFLsSMg23w</t>
  </si>
  <si>
    <t>Asm-wPGE-vEx-bCA-eMS-mNE-ILtg-CFL-Sec-Rpl-Int-25wCFLsSMg25w</t>
  </si>
  <si>
    <t>Incandescent Average Watts = 88.25</t>
  </si>
  <si>
    <t>EPr-wPGE-vEx-bCA-eMS-mNE-ILtg-CFL-Sec-Rpl-Int-25wCFLsSMg25w</t>
  </si>
  <si>
    <t>ESe-wPGE-vEx-bCA-eMS-mNE-ILtg-CFL-Sec-Rpl-Int-25wCFLsSMg25w</t>
  </si>
  <si>
    <t>ECC-wPGE-vEx-bCA-eMS-mNE-ILtg-CFL-Sec-Rpl-Int-25wCFLsSMg25w</t>
  </si>
  <si>
    <t>EUn-wPGE-vEx-bCA-eMS-mNE-ILtg-CFL-Sec-Rpl-Int-25wCFLsSMg25w</t>
  </si>
  <si>
    <t>Gro-wPGE-vEx-bCA-eMS-mNE-ILtg-CFL-Sec-Rpl-Int-25wCFLsSMg25w</t>
  </si>
  <si>
    <t>Hsp-wPGE-vEx-bCA-eMS-mNE-ILtg-CFL-Sec-Rpl-Int-25wCFLsSMg25w</t>
  </si>
  <si>
    <t>Nrs-wPGE-vEx-bCA-eMS-mNE-ILtg-CFL-Sec-Rpl-Int-25wCFLsSMg25w</t>
  </si>
  <si>
    <t>Htl-wPGE-vEx-bCA-eMS-mNE-ILtg-CFL-Sec-Rpl-Int-25wCFLsSMg25w</t>
  </si>
  <si>
    <t>Mtl-wPGE-vEx-bCA-eMS-mNE-ILtg-CFL-Sec-Rpl-Int-25wCFLsSMg25w</t>
  </si>
  <si>
    <t>MBT-wPGE-vEx-bCA-eMS-mNE-ILtg-CFL-Sec-Rpl-Int-25wCFLsSMg25w</t>
  </si>
  <si>
    <t>MLI-wPGE-vEx-bCA-eMS-mNE-ILtg-CFL-Sec-Rpl-Int-25wCFLsSMg25w</t>
  </si>
  <si>
    <t>OfL-wPGE-vEx-bCA-eMS-mNE-ILtg-CFL-Sec-Rpl-Int-25wCFLsSMg25w</t>
  </si>
  <si>
    <t>OfS-wPGE-vEx-bCA-eMS-mNE-ILtg-CFL-Sec-Rpl-Int-25wCFLsSMg25w</t>
  </si>
  <si>
    <t>RSD-wPGE-vEx-bCA-eMS-mNE-ILtg-CFL-Sec-Rpl-Int-25wCFLsSMg25w</t>
  </si>
  <si>
    <t>RFF-wPGE-vEx-bCA-eMS-mNE-ILtg-CFL-Sec-Rpl-Int-25wCFLsSMg25w</t>
  </si>
  <si>
    <t>Rt3-wPGE-vEx-bCA-eMS-mNE-ILtg-CFL-Sec-Rpl-Int-25wCFLsSMg25w</t>
  </si>
  <si>
    <t>RtL-wPGE-vEx-bCA-eMS-mNE-ILtg-CFL-Sec-Rpl-Int-25wCFLsSMg25w</t>
  </si>
  <si>
    <t>RtS-wPGE-vEx-bCA-eMS-mNE-ILtg-CFL-Sec-Rpl-Int-25wCFLsSMg25w</t>
  </si>
  <si>
    <t>SCn-wPGE-vEx-bCA-eMS-mNE-ILtg-CFL-Sec-Rpl-Int-25wCFLsSMg25w</t>
  </si>
  <si>
    <t>SUn-wPGE-vEx-bCA-eMS-mNE-ILtg-CFL-Sec-Rpl-Int-25wCFLsSMg25w</t>
  </si>
  <si>
    <t>ERC-wPGE-vEx-bCA-eMS-mNE-ILtg-CFL-Sec-Rpl-Int-25wCFLsSMg25w</t>
  </si>
  <si>
    <t>Asm-wPGE-vEx-bCA-eMS-mNE-ILtg-CFL-Sec-Rpl-Int-28wCFLsSMg28w</t>
  </si>
  <si>
    <t>Incandescent Average Watts = 98.84</t>
  </si>
  <si>
    <t>EPr-wPGE-vEx-bCA-eMS-mNE-ILtg-CFL-Sec-Rpl-Int-28wCFLsSMg28w</t>
  </si>
  <si>
    <t>ESe-wPGE-vEx-bCA-eMS-mNE-ILtg-CFL-Sec-Rpl-Int-28wCFLsSMg28w</t>
  </si>
  <si>
    <t>ECC-wPGE-vEx-bCA-eMS-mNE-ILtg-CFL-Sec-Rpl-Int-28wCFLsSMg28w</t>
  </si>
  <si>
    <t>EUn-wPGE-vEx-bCA-eMS-mNE-ILtg-CFL-Sec-Rpl-Int-28wCFLsSMg28w</t>
  </si>
  <si>
    <t>Gro-wPGE-vEx-bCA-eMS-mNE-ILtg-CFL-Sec-Rpl-Int-28wCFLsSMg28w</t>
  </si>
  <si>
    <t>Hsp-wPGE-vEx-bCA-eMS-mNE-ILtg-CFL-Sec-Rpl-Int-28wCFLsSMg28w</t>
  </si>
  <si>
    <t>Nrs-wPGE-vEx-bCA-eMS-mNE-ILtg-CFL-Sec-Rpl-Int-28wCFLsSMg28w</t>
  </si>
  <si>
    <t>Htl-wPGE-vEx-bCA-eMS-mNE-ILtg-CFL-Sec-Rpl-Int-28wCFLsSMg28w</t>
  </si>
  <si>
    <t>Mtl-wPGE-vEx-bCA-eMS-mNE-ILtg-CFL-Sec-Rpl-Int-28wCFLsSMg28w</t>
  </si>
  <si>
    <t>MBT-wPGE-vEx-bCA-eMS-mNE-ILtg-CFL-Sec-Rpl-Int-28wCFLsSMg28w</t>
  </si>
  <si>
    <t>MLI-wPGE-vEx-bCA-eMS-mNE-ILtg-CFL-Sec-Rpl-Int-28wCFLsSMg28w</t>
  </si>
  <si>
    <t>OfL-wPGE-vEx-bCA-eMS-mNE-ILtg-CFL-Sec-Rpl-Int-28wCFLsSMg28w</t>
  </si>
  <si>
    <t>OfS-wPGE-vEx-bCA-eMS-mNE-ILtg-CFL-Sec-Rpl-Int-28wCFLsSMg28w</t>
  </si>
  <si>
    <t>RSD-wPGE-vEx-bCA-eMS-mNE-ILtg-CFL-Sec-Rpl-Int-28wCFLsSMg28w</t>
  </si>
  <si>
    <t>RFF-wPGE-vEx-bCA-eMS-mNE-ILtg-CFL-Sec-Rpl-Int-28wCFLsSMg28w</t>
  </si>
  <si>
    <t>Rt3-wPGE-vEx-bCA-eMS-mNE-ILtg-CFL-Sec-Rpl-Int-28wCFLsSMg28w</t>
  </si>
  <si>
    <t>RtL-wPGE-vEx-bCA-eMS-mNE-ILtg-CFL-Sec-Rpl-Int-28wCFLsSMg28w</t>
  </si>
  <si>
    <t>RtS-wPGE-vEx-bCA-eMS-mNE-ILtg-CFL-Sec-Rpl-Int-28wCFLsSMg28w</t>
  </si>
  <si>
    <t>SCn-wPGE-vEx-bCA-eMS-mNE-ILtg-CFL-Sec-Rpl-Int-28wCFLsSMg28w</t>
  </si>
  <si>
    <t>SUn-wPGE-vEx-bCA-eMS-mNE-ILtg-CFL-Sec-Rpl-Int-28wCFLsSMg28w</t>
  </si>
  <si>
    <t>ERC-wPGE-vEx-bCA-eMS-mNE-ILtg-CFL-Sec-Rpl-Int-28wCFLsSMg28w</t>
  </si>
  <si>
    <t>Asm-wPGE-vEx-bCA-eMS-mNE-ILtg-CFL-Sec-Rpl-Int-7wCFLsSMg7w</t>
  </si>
  <si>
    <t>Incandescent Average Watts = 24.71</t>
  </si>
  <si>
    <t>EPr-wPGE-vEx-bCA-eMS-mNE-ILtg-CFL-Sec-Rpl-Int-7wCFLsSMg7w</t>
  </si>
  <si>
    <t>ESe-wPGE-vEx-bCA-eMS-mNE-ILtg-CFL-Sec-Rpl-Int-7wCFLsSMg7w</t>
  </si>
  <si>
    <t>ECC-wPGE-vEx-bCA-eMS-mNE-ILtg-CFL-Sec-Rpl-Int-7wCFLsSMg7w</t>
  </si>
  <si>
    <t>EUn-wPGE-vEx-bCA-eMS-mNE-ILtg-CFL-Sec-Rpl-Int-7wCFLsSMg7w</t>
  </si>
  <si>
    <t>Gro-wPGE-vEx-bCA-eMS-mNE-ILtg-CFL-Sec-Rpl-Int-7wCFLsSMg7w</t>
  </si>
  <si>
    <t>Hsp-wPGE-vEx-bCA-eMS-mNE-ILtg-CFL-Sec-Rpl-Int-7wCFLsSMg7w</t>
  </si>
  <si>
    <t>Nrs-wPGE-vEx-bCA-eMS-mNE-ILtg-CFL-Sec-Rpl-Int-7wCFLsSMg7w</t>
  </si>
  <si>
    <t>Htl-wPGE-vEx-bCA-eMS-mNE-ILtg-CFL-Sec-Rpl-Int-7wCFLsSMg7w</t>
  </si>
  <si>
    <t>Mtl-wPGE-vEx-bCA-eMS-mNE-ILtg-CFL-Sec-Rpl-Int-7wCFLsSMg7w</t>
  </si>
  <si>
    <t>MBT-wPGE-vEx-bCA-eMS-mNE-ILtg-CFL-Sec-Rpl-Int-7wCFLsSMg7w</t>
  </si>
  <si>
    <t>MLI-wPGE-vEx-bCA-eMS-mNE-ILtg-CFL-Sec-Rpl-Int-7wCFLsSMg7w</t>
  </si>
  <si>
    <t>OfL-wPGE-vEx-bCA-eMS-mNE-ILtg-CFL-Sec-Rpl-Int-7wCFLsSMg7w</t>
  </si>
  <si>
    <t>OfS-wPGE-vEx-bCA-eMS-mNE-ILtg-CFL-Sec-Rpl-Int-7wCFLsSMg7w</t>
  </si>
  <si>
    <t>RSD-wPGE-vEx-bCA-eMS-mNE-ILtg-CFL-Sec-Rpl-Int-7wCFLsSMg7w</t>
  </si>
  <si>
    <t>RFF-wPGE-vEx-bCA-eMS-mNE-ILtg-CFL-Sec-Rpl-Int-7wCFLsSMg7w</t>
  </si>
  <si>
    <t>Rt3-wPGE-vEx-bCA-eMS-mNE-ILtg-CFL-Sec-Rpl-Int-7wCFLsSMg7w</t>
  </si>
  <si>
    <t>RtL-wPGE-vEx-bCA-eMS-mNE-ILtg-CFL-Sec-Rpl-Int-7wCFLsSMg7w</t>
  </si>
  <si>
    <t>RtS-wPGE-vEx-bCA-eMS-mNE-ILtg-CFL-Sec-Rpl-Int-7wCFLsSMg7w</t>
  </si>
  <si>
    <t>SCn-wPGE-vEx-bCA-eMS-mNE-ILtg-CFL-Sec-Rpl-Int-7wCFLsSMg7w</t>
  </si>
  <si>
    <t>SUn-wPGE-vEx-bCA-eMS-mNE-ILtg-CFL-Sec-Rpl-Int-7wCFLsSMg7w</t>
  </si>
  <si>
    <t>ERC-wPGE-vEx-bCA-eMS-mNE-ILtg-CFL-Sec-Rpl-Int-7wCFLsSMg7w</t>
  </si>
  <si>
    <t>Asm-wPGE-vEx-bCA-eMS-mNE-ILtg-CFL-Sec-Rpl-Int-9wCFLsSMg9w</t>
  </si>
  <si>
    <t>Incandescent Average Watts = 31.77</t>
  </si>
  <si>
    <t>EPr-wPGE-vEx-bCA-eMS-mNE-ILtg-CFL-Sec-Rpl-Int-9wCFLsSMg9w</t>
  </si>
  <si>
    <t>ESe-wPGE-vEx-bCA-eMS-mNE-ILtg-CFL-Sec-Rpl-Int-9wCFLsSMg9w</t>
  </si>
  <si>
    <t>ECC-wPGE-vEx-bCA-eMS-mNE-ILtg-CFL-Sec-Rpl-Int-9wCFLsSMg9w</t>
  </si>
  <si>
    <t>EUn-wPGE-vEx-bCA-eMS-mNE-ILtg-CFL-Sec-Rpl-Int-9wCFLsSMg9w</t>
  </si>
  <si>
    <t>Gro-wPGE-vEx-bCA-eMS-mNE-ILtg-CFL-Sec-Rpl-Int-9wCFLsSMg9w</t>
  </si>
  <si>
    <t>Hsp-wPGE-vEx-bCA-eMS-mNE-ILtg-CFL-Sec-Rpl-Int-9wCFLsSMg9w</t>
  </si>
  <si>
    <t>Nrs-wPGE-vEx-bCA-eMS-mNE-ILtg-CFL-Sec-Rpl-Int-9wCFLsSMg9w</t>
  </si>
  <si>
    <t>Htl-wPGE-vEx-bCA-eMS-mNE-ILtg-CFL-Sec-Rpl-Int-9wCFLsSMg9w</t>
  </si>
  <si>
    <t>Mtl-wPGE-vEx-bCA-eMS-mNE-ILtg-CFL-Sec-Rpl-Int-9wCFLsSMg9w</t>
  </si>
  <si>
    <t>MBT-wPGE-vEx-bCA-eMS-mNE-ILtg-CFL-Sec-Rpl-Int-9wCFLsSMg9w</t>
  </si>
  <si>
    <t>MLI-wPGE-vEx-bCA-eMS-mNE-ILtg-CFL-Sec-Rpl-Int-9wCFLsSMg9w</t>
  </si>
  <si>
    <t>OfL-wPGE-vEx-bCA-eMS-mNE-ILtg-CFL-Sec-Rpl-Int-9wCFLsSMg9w</t>
  </si>
  <si>
    <t>OfS-wPGE-vEx-bCA-eMS-mNE-ILtg-CFL-Sec-Rpl-Int-9wCFLsSMg9w</t>
  </si>
  <si>
    <t>RSD-wPGE-vEx-bCA-eMS-mNE-ILtg-CFL-Sec-Rpl-Int-9wCFLsSMg9w</t>
  </si>
  <si>
    <t>RFF-wPGE-vEx-bCA-eMS-mNE-ILtg-CFL-Sec-Rpl-Int-9wCFLsSMg9w</t>
  </si>
  <si>
    <t>Rt3-wPGE-vEx-bCA-eMS-mNE-ILtg-CFL-Sec-Rpl-Int-9wCFLsSMg9w</t>
  </si>
  <si>
    <t>RtL-wPGE-vEx-bCA-eMS-mNE-ILtg-CFL-Sec-Rpl-Int-9wCFLsSMg9w</t>
  </si>
  <si>
    <t>RtS-wPGE-vEx-bCA-eMS-mNE-ILtg-CFL-Sec-Rpl-Int-9wCFLsSMg9w</t>
  </si>
  <si>
    <t>SCn-wPGE-vEx-bCA-eMS-mNE-ILtg-CFL-Sec-Rpl-Int-9wCFLsSMg9w</t>
  </si>
  <si>
    <t>SUn-wPGE-vEx-bCA-eMS-mNE-ILtg-CFL-Sec-Rpl-Int-9wCFLsSMg9w</t>
  </si>
  <si>
    <t>ERC-wPGE-vEx-bCA-eMS-mNE-ILtg-CFL-Sec-Rpl-Int-9wCFLsSMg9w</t>
  </si>
  <si>
    <t>Incand. Wattage</t>
  </si>
  <si>
    <t>CFL Wattage</t>
  </si>
  <si>
    <t>2004-2005 CA Express and Upstream Programs</t>
  </si>
  <si>
    <t>Table 4-24, page 4-42</t>
  </si>
  <si>
    <t>Unclassified</t>
  </si>
  <si>
    <t>Health Care</t>
  </si>
  <si>
    <t>Industrial</t>
  </si>
  <si>
    <t>Lodging</t>
  </si>
  <si>
    <t>Misc Commercial</t>
  </si>
  <si>
    <t>Office</t>
  </si>
  <si>
    <t>Restaurant</t>
  </si>
  <si>
    <t>Retail</t>
  </si>
  <si>
    <t>School</t>
  </si>
  <si>
    <t>Traffic Management</t>
  </si>
  <si>
    <t>Warehouse</t>
  </si>
  <si>
    <t>Total</t>
  </si>
  <si>
    <t>Distribution of All Lamps for Participants by Segment - CFL</t>
  </si>
  <si>
    <t>% CFLs of Total</t>
  </si>
  <si>
    <t>kW</t>
  </si>
  <si>
    <t>kWh</t>
  </si>
  <si>
    <t>therm</t>
  </si>
  <si>
    <t>Exterior CFL FIXTURE</t>
  </si>
  <si>
    <t>Retail - 3-Story Large</t>
  </si>
  <si>
    <t>Storage - Refrigerated Warehouse</t>
  </si>
  <si>
    <t>Asm</t>
  </si>
  <si>
    <t>EPr</t>
  </si>
  <si>
    <t>ESe</t>
  </si>
  <si>
    <t>ECC</t>
  </si>
  <si>
    <t>EUn</t>
  </si>
  <si>
    <t>Gro</t>
  </si>
  <si>
    <t>Hsp</t>
  </si>
  <si>
    <t>Nrs</t>
  </si>
  <si>
    <t>Htl</t>
  </si>
  <si>
    <t>Mtl</t>
  </si>
  <si>
    <t>MBT</t>
  </si>
  <si>
    <t>MLI</t>
  </si>
  <si>
    <t>OfL</t>
  </si>
  <si>
    <t>OfS</t>
  </si>
  <si>
    <t>RSD</t>
  </si>
  <si>
    <t>RFF</t>
  </si>
  <si>
    <t>Rt3</t>
  </si>
  <si>
    <t>RtL</t>
  </si>
  <si>
    <t>RtS</t>
  </si>
  <si>
    <t>SCn</t>
  </si>
  <si>
    <t>SUn</t>
  </si>
  <si>
    <t>WRf</t>
  </si>
  <si>
    <t>ERC</t>
  </si>
  <si>
    <t>Equivalent Full Load Hours</t>
  </si>
  <si>
    <t>Indoor</t>
  </si>
  <si>
    <t>Outdoor</t>
  </si>
  <si>
    <t>CFL</t>
  </si>
  <si>
    <t>Other</t>
  </si>
  <si>
    <t>All</t>
  </si>
  <si>
    <t>DEER2008 Database Definition - EUL v2b (6).xls, "Ltg Hrs" tab</t>
  </si>
  <si>
    <t>From Deeresources website (added details from summary of methods document, zip file):</t>
  </si>
  <si>
    <t xml:space="preserve">kWh </t>
  </si>
  <si>
    <t>Interior Fixture, Torchiere</t>
  </si>
  <si>
    <t>Exterior Fixture</t>
  </si>
  <si>
    <t>Inc Base Case</t>
  </si>
  <si>
    <t>Nonres Interior Fixture,Torch</t>
  </si>
  <si>
    <t>y = -0.0905x + 0.0024</t>
  </si>
  <si>
    <t>R2 = 0.998</t>
  </si>
  <si>
    <t>Nonres Exterior Fixture</t>
  </si>
  <si>
    <t>y = 3.53x</t>
  </si>
  <si>
    <t>R2 = 1</t>
  </si>
  <si>
    <t>y = 7.6283x - 0.1976</t>
  </si>
  <si>
    <t>R2 = 0.9982</t>
  </si>
  <si>
    <t>Base Case Incandescent</t>
  </si>
  <si>
    <t>y = 10.373x</t>
  </si>
  <si>
    <t>Nonres Interpolation for Interior Fixture, Torchieres and Exterior Fixtures</t>
  </si>
  <si>
    <t>y = 0.0014x - 5E-05</t>
  </si>
  <si>
    <t>R2 = 0.9979</t>
  </si>
  <si>
    <t>Work Paper Building Type</t>
  </si>
  <si>
    <t>Corresponding Bldg Type from Table 4-24 (Exp. Eff. Study)</t>
  </si>
  <si>
    <t>Corrected for 100%</t>
  </si>
  <si>
    <t>Number of Work Paper sub-segments</t>
  </si>
  <si>
    <t>% of CFLs per sub-segment</t>
  </si>
  <si>
    <t>-</t>
  </si>
  <si>
    <t>% of CFLs per sub-segment (from study)</t>
  </si>
  <si>
    <t>DEER Bldg Type</t>
  </si>
  <si>
    <t>DEER EUL</t>
  </si>
  <si>
    <t>Weighted Average</t>
  </si>
  <si>
    <t>Interior CFL LAMP (torch, fixture)</t>
  </si>
  <si>
    <t>Nonres Interior kW</t>
  </si>
  <si>
    <t>Nonres Interior kWh</t>
  </si>
  <si>
    <t>Exterior kWh</t>
  </si>
  <si>
    <t>Nonres Interior therm</t>
  </si>
  <si>
    <t>Without ISR</t>
  </si>
  <si>
    <t>WITH ISR - Work Paper Values</t>
  </si>
  <si>
    <t>Measure Code</t>
  </si>
  <si>
    <t>Measure Description</t>
  </si>
  <si>
    <t>Measure Wattage</t>
  </si>
  <si>
    <t xml:space="preserve"> Impact : Annual electricity use 
(kWh)</t>
  </si>
  <si>
    <t>L0160</t>
  </si>
  <si>
    <t>CFL 7 WATT INT BARE SPIRAL 1PK</t>
  </si>
  <si>
    <t>L0161</t>
  </si>
  <si>
    <t>CFL 7 WATT INT BARE SPIRAL MULTI-PK</t>
  </si>
  <si>
    <t>L0162</t>
  </si>
  <si>
    <t>CFL 9 WATT INT BARE SPIRAL 1PK</t>
  </si>
  <si>
    <t>L0163</t>
  </si>
  <si>
    <t>CFL 9 WATT INT BARE SPIRAL MULTI-PK</t>
  </si>
  <si>
    <t>L0164</t>
  </si>
  <si>
    <t>CFL 10 WATT INT BARE SPIRAL 1PK</t>
  </si>
  <si>
    <t>L0165</t>
  </si>
  <si>
    <t>CFL 10 WATT INT BARE SPIRAL MULTI-PK</t>
  </si>
  <si>
    <t>L0166</t>
  </si>
  <si>
    <t>CFL 11 WATT INT BARE SPIRAL 1PK</t>
  </si>
  <si>
    <t>L0167</t>
  </si>
  <si>
    <t>CFL 11 WATT INT BARE SPIRAL MULTI-PK</t>
  </si>
  <si>
    <t>L0168</t>
  </si>
  <si>
    <t>CFL 13 WATT INT BARE SPIRAL 1PK</t>
  </si>
  <si>
    <t>L0169</t>
  </si>
  <si>
    <t>CFL 13 WATT INT BARE SPIRAL MULTI-PK</t>
  </si>
  <si>
    <t>L0170</t>
  </si>
  <si>
    <t>CFL 14 WATT INT BARE SPIRAL 1PK</t>
  </si>
  <si>
    <t>L0171</t>
  </si>
  <si>
    <t>CFL 14 WATT INT BARE SPIRAL MULTI-PK</t>
  </si>
  <si>
    <t>L0172</t>
  </si>
  <si>
    <t>CFL 15 WATT INT BARE SPIRAL 1PK</t>
  </si>
  <si>
    <t>L0173</t>
  </si>
  <si>
    <t>CFL 15 WATT INT BARE SPIRAL MULTI-PK</t>
  </si>
  <si>
    <t>L0174</t>
  </si>
  <si>
    <t>CFL 18 WATT INT BARE SPIRAL 1PK</t>
  </si>
  <si>
    <t>L0175</t>
  </si>
  <si>
    <t>CFL 18 WATT INT BARE SPIRAL MULTI-PK</t>
  </si>
  <si>
    <t>L0176</t>
  </si>
  <si>
    <t>CFL 19 WATT INT BARE SPIRAL 1PK</t>
  </si>
  <si>
    <t>L0177</t>
  </si>
  <si>
    <t>CFL 19 WATT INT BARE SPIRAL MULTI-PK</t>
  </si>
  <si>
    <t>L0178</t>
  </si>
  <si>
    <t>CFL 20 WATT INT BARE SPIRAL 1PK</t>
  </si>
  <si>
    <t>L0179</t>
  </si>
  <si>
    <t>CFL 20 WATT INT BARE SPIRAL MULTI-PK</t>
  </si>
  <si>
    <t>L0180</t>
  </si>
  <si>
    <t>CFL 23 WATT INT BARE SPIRAL 1PK</t>
  </si>
  <si>
    <t>L0181</t>
  </si>
  <si>
    <t>CFL 23 WATT INT BARE SPIRAL MULTI-PK</t>
  </si>
  <si>
    <t>L0182</t>
  </si>
  <si>
    <t>CFL 24 WATT INT BARE SPIRAL 1PK</t>
  </si>
  <si>
    <t>L0183</t>
  </si>
  <si>
    <t>CFL 24 WATT INT BARE SPIRAL MULTI-PK</t>
  </si>
  <si>
    <t>L0184</t>
  </si>
  <si>
    <t>CFL 25 WATT INT BARE SPIRAL 1PK</t>
  </si>
  <si>
    <t>L0185</t>
  </si>
  <si>
    <t>CFL 25 WATT INT BARE SPIRAL MULTI-PK</t>
  </si>
  <si>
    <t>L0186</t>
  </si>
  <si>
    <t>CFL 26 WATT INT BARE SPIRAL 1PK</t>
  </si>
  <si>
    <t>L0187</t>
  </si>
  <si>
    <t>CFL 26 WATT INT BARE SPIRAL MULTI-PK</t>
  </si>
  <si>
    <t>L0188</t>
  </si>
  <si>
    <t>CFL 30 WATT INT BARE SPIRAL 1PK</t>
  </si>
  <si>
    <t>L0189</t>
  </si>
  <si>
    <t>CFL 30 WATT INT BARE SPIRAL MULTI-PK</t>
  </si>
  <si>
    <t>L0190</t>
  </si>
  <si>
    <t>CFL 40 WATT INT BARE SPIRAL 1PK</t>
  </si>
  <si>
    <t>L0191</t>
  </si>
  <si>
    <t>CFL 40 WATT INT BARE SPIRAL MULTI-PK</t>
  </si>
  <si>
    <t>L0192</t>
  </si>
  <si>
    <t>CFL 42 WATT INT BARE SPIRAL 1PK</t>
  </si>
  <si>
    <t>L0193</t>
  </si>
  <si>
    <t>CFL 42 WATT INT BARE SPIRAL MULTI-PK</t>
  </si>
  <si>
    <t>L0194</t>
  </si>
  <si>
    <t>CFL 7 WATT INT COVERED 1PK</t>
  </si>
  <si>
    <t>L0195</t>
  </si>
  <si>
    <t>CFL 7 WATT INT COVERED MULTI-PK</t>
  </si>
  <si>
    <t>L0196</t>
  </si>
  <si>
    <t>CFL 9 WATT INT COVERED 1PK</t>
  </si>
  <si>
    <t>L0197</t>
  </si>
  <si>
    <t>CFL 9 WATT INT COVERED MULTI-PK</t>
  </si>
  <si>
    <t>L0198</t>
  </si>
  <si>
    <t>CFL 11 WATT INT COVERED 1PK</t>
  </si>
  <si>
    <t>L0199</t>
  </si>
  <si>
    <t>CFL 11 WATT INT COVERED MULTI-PK</t>
  </si>
  <si>
    <t>L0200</t>
  </si>
  <si>
    <t>CFL 14 WATT INT COVERED 1PK</t>
  </si>
  <si>
    <t>L0201</t>
  </si>
  <si>
    <t>CFL 14 WATT INT COVERED MULTI-PK</t>
  </si>
  <si>
    <t>L0202</t>
  </si>
  <si>
    <t>CFL 14 WATT INT REFLECTOR AND/OR DIMMABLE 1PK</t>
  </si>
  <si>
    <t>L0203</t>
  </si>
  <si>
    <t>CFL 14 WATT INT REFLECTOR AND/OR DIMMABLE MULTI-PK</t>
  </si>
  <si>
    <t>L0204</t>
  </si>
  <si>
    <t>CFL 15 WATT INT REFLECTOR AND/OR DIMMABLE 1PK</t>
  </si>
  <si>
    <t>L0205</t>
  </si>
  <si>
    <t>CFL 15 WATT INT REFLECTOR AND/OR DIMMABLE MULTI-PK</t>
  </si>
  <si>
    <t>L0206</t>
  </si>
  <si>
    <t>CFL 16 WATT INT REFLECTOR AND/OR DIMMABLE 1PK</t>
  </si>
  <si>
    <t>L0207</t>
  </si>
  <si>
    <t>CFL 16 WATT INT REFLECTOR AND/OR DIMMABLE MULTI-PK</t>
  </si>
  <si>
    <t>L0208</t>
  </si>
  <si>
    <t>CFL 20 WATT INT REFLECTOR AND/OR DIMMABLE 1PK</t>
  </si>
  <si>
    <t>L0209</t>
  </si>
  <si>
    <t>CFL 20 WATT INT REFLECTOR AND/OR DIMMABLE MULTI-PK</t>
  </si>
  <si>
    <t>L0210</t>
  </si>
  <si>
    <t>CFL 23 WATT INT REFLECTOR AND/OR DIMMABLE 1PK</t>
  </si>
  <si>
    <t>L0211</t>
  </si>
  <si>
    <t>CFL 23 WATT INT REFLECTOR AND/OR DIMMABLE MULTI-PK</t>
  </si>
  <si>
    <t>L0212</t>
  </si>
  <si>
    <t>CFL 23 WATT EXT REFLECTOR AND/OR DIMMABLE 1PK</t>
  </si>
  <si>
    <t>L0213</t>
  </si>
  <si>
    <t>CFL 23 WATT EXT REFLECTOR AND/OR DIMMABLE MULTI-PK</t>
  </si>
  <si>
    <t>L0214</t>
  </si>
  <si>
    <t>CFL 13 WATT INT FIXTURE</t>
  </si>
  <si>
    <t>L0215</t>
  </si>
  <si>
    <t>CFL 18 WATT INT FIXTURE</t>
  </si>
  <si>
    <t>L0216</t>
  </si>
  <si>
    <t>CFL 22 WATT INT FIXTURE</t>
  </si>
  <si>
    <t>L0217</t>
  </si>
  <si>
    <t>CFL 23 WATT INT FIXTURE</t>
  </si>
  <si>
    <t>L0218</t>
  </si>
  <si>
    <t>CFL 26 WATT INT FIXTURE</t>
  </si>
  <si>
    <t>L0219</t>
  </si>
  <si>
    <t>CFL 30 WATT INT FIXTURE</t>
  </si>
  <si>
    <t>L0220</t>
  </si>
  <si>
    <t>CFL 32 WATT INT FIXTURE</t>
  </si>
  <si>
    <t>L0221</t>
  </si>
  <si>
    <t>CFL 38 WATT INT FIXTURE</t>
  </si>
  <si>
    <t>L0222</t>
  </si>
  <si>
    <t>CFL 40 WATT INT FIXTURE</t>
  </si>
  <si>
    <t>L0223</t>
  </si>
  <si>
    <t>CFL 45 WATT INT FIXTURE</t>
  </si>
  <si>
    <t>L0224</t>
  </si>
  <si>
    <t>CFL 46 WATT INT FIXTURE</t>
  </si>
  <si>
    <t>L0225</t>
  </si>
  <si>
    <t>CFL 54 WATT INT FIXTURE</t>
  </si>
  <si>
    <t>L0226</t>
  </si>
  <si>
    <t>CFL 55 WATT INT FIXTURE</t>
  </si>
  <si>
    <t>L0227</t>
  </si>
  <si>
    <t>CFL 64 WATT INT FIXTURE</t>
  </si>
  <si>
    <t>L0228</t>
  </si>
  <si>
    <t>CFL 69 WATT INT FIXTURE</t>
  </si>
  <si>
    <t>L0229</t>
  </si>
  <si>
    <t>CFL 128 WATT INT FIXTURE</t>
  </si>
  <si>
    <t>L0230</t>
  </si>
  <si>
    <t>CFL 18 WATT EXT FIXTURE</t>
  </si>
  <si>
    <t>L0231</t>
  </si>
  <si>
    <t>CFL 23 WATT EXT FIXTURE</t>
  </si>
  <si>
    <t>L0232</t>
  </si>
  <si>
    <t>CFL 26 WATT EXT FIXTURE</t>
  </si>
  <si>
    <t>L0233</t>
  </si>
  <si>
    <t>CFL 65 WATT EXT FIXTURE</t>
  </si>
  <si>
    <t>L0234</t>
  </si>
  <si>
    <t>FLUORESCENT 70 WATT TORCHIERE</t>
  </si>
  <si>
    <t>L0235</t>
  </si>
  <si>
    <t>FLUORESCENT 75 WATT TORCHIERE</t>
  </si>
  <si>
    <t>L0239</t>
  </si>
  <si>
    <t>CFL 39 WATT INT FIXTURE</t>
  </si>
  <si>
    <t>L0240</t>
  </si>
  <si>
    <t>CFL 15 WATT INT COVERED 1PK</t>
  </si>
  <si>
    <t>L0241</t>
  </si>
  <si>
    <t>CFL 15 WATT INT COVERED MULTI-PK</t>
  </si>
  <si>
    <t>24.71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</si>
  <si>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</si>
  <si>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</si>
  <si>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</si>
  <si>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</si>
  <si>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</si>
  <si>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</si>
  <si>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</si>
  <si>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</si>
  <si>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</si>
  <si>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</si>
  <si>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</si>
  <si>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</si>
  <si>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</si>
  <si>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</si>
  <si>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</si>
  <si>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</si>
  <si>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</si>
  <si>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</si>
  <si>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</si>
  <si>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</si>
  <si>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</si>
  <si>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</si>
  <si>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</si>
  <si>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</si>
  <si>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Number of Units</t>
  </si>
  <si>
    <t>KW</t>
  </si>
  <si>
    <t>KWH</t>
  </si>
  <si>
    <t>THERMS</t>
  </si>
  <si>
    <t>EXTERNAL KWH</t>
  </si>
  <si>
    <t>CFL 17 WATT INT BARE SPIRAL MULTI-PK</t>
  </si>
  <si>
    <t xml:space="preserve">CFL </t>
  </si>
  <si>
    <t>WATTAGE</t>
  </si>
  <si>
    <t>INCAD</t>
  </si>
  <si>
    <t>ISR</t>
  </si>
</sst>
</file>

<file path=xl/styles.xml><?xml version="1.0" encoding="utf-8"?>
<styleSheet xmlns="http://schemas.openxmlformats.org/spreadsheetml/2006/main">
  <numFmts count="11">
    <numFmt numFmtId="43" formatCode="_(* #,##0.00_);_(* \(#,##0.00\);_(* &quot;-&quot;??_);_(@_)"/>
    <numFmt numFmtId="164" formatCode="0.0%"/>
    <numFmt numFmtId="165" formatCode="0.000"/>
    <numFmt numFmtId="166" formatCode="0.0000"/>
    <numFmt numFmtId="167" formatCode="0.0"/>
    <numFmt numFmtId="168" formatCode="_(* #,##0.0_);_(* \(#,##0.0\);_(* &quot;-&quot;??_);_(@_)"/>
    <numFmt numFmtId="169" formatCode="_(* #,##0_);_(* \(#,##0\);_(* &quot;-&quot;??_);_(@_)"/>
    <numFmt numFmtId="170" formatCode="_(* #,##0.000_);_(* \(#,##0.000\);_(* &quot;-&quot;??_);_(@_)"/>
    <numFmt numFmtId="171" formatCode="_(* #,##0.0000_);_(* \(#,##0.0000\);_(* &quot;-&quot;??_);_(@_)"/>
    <numFmt numFmtId="172" formatCode="_(* #,##0.00000_);_(* \(#,##0.00000\);_(* &quot;-&quot;??_);_(@_)"/>
    <numFmt numFmtId="173" formatCode="0.00000"/>
  </numFmts>
  <fonts count="2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sz val="10"/>
      <color indexed="17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trike/>
      <sz val="10"/>
      <name val="Arial"/>
      <family val="2"/>
    </font>
    <font>
      <sz val="10"/>
      <color indexed="12"/>
      <name val="Arial"/>
      <family val="2"/>
    </font>
    <font>
      <b/>
      <i/>
      <sz val="10"/>
      <name val="Arial"/>
      <family val="2"/>
    </font>
    <font>
      <sz val="10"/>
      <color indexed="20"/>
      <name val="Arial"/>
      <family val="2"/>
    </font>
    <font>
      <b/>
      <i/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rgb="FF0070C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0" xfId="0" applyFont="1"/>
    <xf numFmtId="164" fontId="0" fillId="0" borderId="0" xfId="0" applyNumberFormat="1"/>
    <xf numFmtId="0" fontId="0" fillId="0" borderId="2" xfId="0" applyBorder="1"/>
    <xf numFmtId="0" fontId="2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2" fillId="0" borderId="0" xfId="0" applyFont="1" applyBorder="1"/>
    <xf numFmtId="164" fontId="0" fillId="0" borderId="0" xfId="0" applyNumberFormat="1" applyBorder="1" applyAlignment="1">
      <alignment horizontal="center"/>
    </xf>
    <xf numFmtId="164" fontId="0" fillId="0" borderId="0" xfId="0" applyNumberFormat="1" applyAlignment="1">
      <alignment vertical="center" wrapText="1"/>
    </xf>
    <xf numFmtId="0" fontId="0" fillId="3" borderId="0" xfId="0" applyFill="1" applyAlignment="1">
      <alignment horizontal="center"/>
    </xf>
    <xf numFmtId="0" fontId="0" fillId="0" borderId="0" xfId="0" applyFill="1" applyBorder="1" applyAlignment="1">
      <alignment horizontal="right" wrapText="1"/>
    </xf>
    <xf numFmtId="165" fontId="0" fillId="0" borderId="0" xfId="0" applyNumberFormat="1" applyBorder="1" applyAlignment="1">
      <alignment horizontal="right"/>
    </xf>
    <xf numFmtId="0" fontId="0" fillId="0" borderId="0" xfId="0" applyBorder="1"/>
    <xf numFmtId="0" fontId="0" fillId="0" borderId="1" xfId="0" applyFill="1" applyBorder="1" applyAlignment="1">
      <alignment horizontal="center" wrapText="1"/>
    </xf>
    <xf numFmtId="1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" fontId="0" fillId="0" borderId="3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7" xfId="0" applyFill="1" applyBorder="1"/>
    <xf numFmtId="1" fontId="0" fillId="0" borderId="10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1" fontId="0" fillId="0" borderId="12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2" borderId="17" xfId="0" applyNumberForma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2" borderId="18" xfId="0" applyNumberFormat="1" applyFill="1" applyBorder="1" applyAlignment="1">
      <alignment horizontal="center"/>
    </xf>
    <xf numFmtId="165" fontId="0" fillId="3" borderId="18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3" borderId="8" xfId="0" applyNumberFormat="1" applyFill="1" applyBorder="1" applyAlignment="1">
      <alignment horizontal="center"/>
    </xf>
    <xf numFmtId="1" fontId="0" fillId="3" borderId="3" xfId="0" applyNumberFormat="1" applyFill="1" applyBorder="1" applyAlignment="1">
      <alignment horizontal="center"/>
    </xf>
    <xf numFmtId="0" fontId="0" fillId="0" borderId="19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11" fillId="0" borderId="0" xfId="0" applyFont="1" applyBorder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0" fontId="0" fillId="0" borderId="0" xfId="0" applyNumberFormat="1"/>
    <xf numFmtId="0" fontId="0" fillId="0" borderId="0" xfId="0" applyNumberFormat="1" applyFill="1" applyBorder="1"/>
    <xf numFmtId="0" fontId="0" fillId="0" borderId="0" xfId="0" applyNumberForma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4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164" fontId="0" fillId="5" borderId="22" xfId="0" applyNumberFormat="1" applyFill="1" applyBorder="1" applyAlignment="1">
      <alignment vertical="center"/>
    </xf>
    <xf numFmtId="0" fontId="0" fillId="0" borderId="20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164" fontId="0" fillId="5" borderId="11" xfId="0" applyNumberForma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15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/>
    <xf numFmtId="0" fontId="2" fillId="0" borderId="19" xfId="0" applyFont="1" applyBorder="1"/>
    <xf numFmtId="0" fontId="10" fillId="0" borderId="0" xfId="0" applyFont="1"/>
    <xf numFmtId="0" fontId="16" fillId="0" borderId="23" xfId="0" applyFont="1" applyBorder="1"/>
    <xf numFmtId="0" fontId="2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Fill="1" applyBorder="1"/>
    <xf numFmtId="166" fontId="2" fillId="6" borderId="1" xfId="0" applyNumberFormat="1" applyFont="1" applyFill="1" applyBorder="1"/>
    <xf numFmtId="165" fontId="2" fillId="6" borderId="1" xfId="0" applyNumberFormat="1" applyFont="1" applyFill="1" applyBorder="1"/>
    <xf numFmtId="0" fontId="0" fillId="7" borderId="0" xfId="0" applyFill="1"/>
    <xf numFmtId="169" fontId="0" fillId="0" borderId="0" xfId="1" applyNumberFormat="1" applyFont="1" applyAlignment="1">
      <alignment vertical="center" wrapText="1"/>
    </xf>
    <xf numFmtId="168" fontId="1" fillId="7" borderId="0" xfId="1" applyNumberFormat="1" applyFont="1" applyFill="1"/>
    <xf numFmtId="168" fontId="17" fillId="7" borderId="0" xfId="1" applyNumberFormat="1" applyFont="1" applyFill="1"/>
    <xf numFmtId="164" fontId="15" fillId="8" borderId="1" xfId="0" applyNumberFormat="1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43" fontId="3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43" fontId="4" fillId="8" borderId="1" xfId="1" applyFont="1" applyFill="1" applyBorder="1" applyAlignment="1">
      <alignment horizontal="center" vertical="center" wrapText="1"/>
    </xf>
    <xf numFmtId="170" fontId="3" fillId="2" borderId="1" xfId="1" applyNumberFormat="1" applyFont="1" applyFill="1" applyBorder="1" applyAlignment="1">
      <alignment horizontal="center" vertical="center" wrapText="1"/>
    </xf>
    <xf numFmtId="170" fontId="4" fillId="2" borderId="1" xfId="1" applyNumberFormat="1" applyFont="1" applyFill="1" applyBorder="1" applyAlignment="1">
      <alignment horizontal="center" vertical="center" wrapText="1"/>
    </xf>
    <xf numFmtId="170" fontId="4" fillId="8" borderId="1" xfId="1" applyNumberFormat="1" applyFont="1" applyFill="1" applyBorder="1" applyAlignment="1">
      <alignment horizontal="center" vertical="center" wrapText="1"/>
    </xf>
    <xf numFmtId="172" fontId="3" fillId="2" borderId="1" xfId="1" applyNumberFormat="1" applyFont="1" applyFill="1" applyBorder="1" applyAlignment="1">
      <alignment horizontal="center" vertical="center" wrapText="1"/>
    </xf>
    <xf numFmtId="172" fontId="4" fillId="2" borderId="1" xfId="1" applyNumberFormat="1" applyFont="1" applyFill="1" applyBorder="1" applyAlignment="1">
      <alignment horizontal="center" vertical="center" wrapText="1"/>
    </xf>
    <xf numFmtId="172" fontId="4" fillId="8" borderId="1" xfId="1" applyNumberFormat="1" applyFont="1" applyFill="1" applyBorder="1" applyAlignment="1">
      <alignment horizontal="center" vertical="center" wrapText="1"/>
    </xf>
    <xf numFmtId="43" fontId="0" fillId="0" borderId="0" xfId="1" applyFont="1"/>
    <xf numFmtId="172" fontId="0" fillId="0" borderId="0" xfId="1" applyNumberFormat="1" applyFont="1"/>
    <xf numFmtId="0" fontId="0" fillId="0" borderId="0" xfId="0" applyFill="1" applyBorder="1" applyAlignment="1"/>
    <xf numFmtId="0" fontId="0" fillId="0" borderId="24" xfId="0" applyFill="1" applyBorder="1" applyAlignment="1"/>
    <xf numFmtId="0" fontId="6" fillId="0" borderId="25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Continuous"/>
    </xf>
    <xf numFmtId="0" fontId="0" fillId="7" borderId="0" xfId="0" applyFill="1" applyBorder="1" applyAlignment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6" fillId="0" borderId="30" xfId="0" applyFont="1" applyFill="1" applyBorder="1" applyAlignment="1">
      <alignment horizontal="centerContinuous"/>
    </xf>
    <xf numFmtId="0" fontId="0" fillId="0" borderId="28" xfId="0" applyFill="1" applyBorder="1" applyAlignment="1"/>
    <xf numFmtId="0" fontId="0" fillId="0" borderId="31" xfId="0" applyFill="1" applyBorder="1" applyAlignment="1"/>
    <xf numFmtId="0" fontId="6" fillId="0" borderId="30" xfId="0" applyFont="1" applyFill="1" applyBorder="1" applyAlignment="1">
      <alignment horizontal="center"/>
    </xf>
    <xf numFmtId="0" fontId="0" fillId="0" borderId="32" xfId="0" applyFill="1" applyBorder="1" applyAlignment="1"/>
    <xf numFmtId="0" fontId="0" fillId="7" borderId="19" xfId="0" applyFill="1" applyBorder="1" applyAlignment="1"/>
    <xf numFmtId="0" fontId="0" fillId="0" borderId="19" xfId="0" applyFill="1" applyBorder="1" applyAlignment="1"/>
    <xf numFmtId="166" fontId="0" fillId="7" borderId="20" xfId="0" applyNumberFormat="1" applyFill="1" applyBorder="1" applyAlignment="1">
      <alignment horizontal="center"/>
    </xf>
    <xf numFmtId="166" fontId="2" fillId="7" borderId="1" xfId="0" applyNumberFormat="1" applyFont="1" applyFill="1" applyBorder="1"/>
    <xf numFmtId="165" fontId="2" fillId="7" borderId="1" xfId="0" applyNumberFormat="1" applyFont="1" applyFill="1" applyBorder="1"/>
    <xf numFmtId="1" fontId="0" fillId="0" borderId="33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166" fontId="2" fillId="2" borderId="34" xfId="0" applyNumberFormat="1" applyFont="1" applyFill="1" applyBorder="1" applyAlignment="1">
      <alignment horizontal="center"/>
    </xf>
    <xf numFmtId="165" fontId="2" fillId="2" borderId="22" xfId="0" applyNumberFormat="1" applyFont="1" applyFill="1" applyBorder="1" applyAlignment="1">
      <alignment horizontal="center"/>
    </xf>
    <xf numFmtId="165" fontId="2" fillId="2" borderId="35" xfId="0" applyNumberFormat="1" applyFont="1" applyFill="1" applyBorder="1" applyAlignment="1">
      <alignment horizontal="center"/>
    </xf>
    <xf numFmtId="1" fontId="2" fillId="3" borderId="36" xfId="0" applyNumberFormat="1" applyFont="1" applyFill="1" applyBorder="1" applyAlignment="1">
      <alignment horizontal="center"/>
    </xf>
    <xf numFmtId="165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165" fontId="0" fillId="0" borderId="8" xfId="0" applyNumberFormat="1" applyFill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165" fontId="0" fillId="0" borderId="39" xfId="0" applyNumberFormat="1" applyFill="1" applyBorder="1" applyAlignment="1">
      <alignment horizontal="center"/>
    </xf>
    <xf numFmtId="166" fontId="0" fillId="2" borderId="40" xfId="0" applyNumberFormat="1" applyFill="1" applyBorder="1" applyAlignment="1">
      <alignment horizontal="center"/>
    </xf>
    <xf numFmtId="165" fontId="0" fillId="3" borderId="4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9" fontId="18" fillId="9" borderId="0" xfId="1" applyNumberFormat="1" applyFont="1" applyFill="1" applyAlignment="1">
      <alignment vertical="center" wrapText="1"/>
    </xf>
    <xf numFmtId="0" fontId="6" fillId="0" borderId="17" xfId="0" applyFont="1" applyFill="1" applyBorder="1" applyAlignment="1">
      <alignment horizontal="center"/>
    </xf>
    <xf numFmtId="0" fontId="0" fillId="0" borderId="29" xfId="0" applyFill="1" applyBorder="1" applyAlignment="1"/>
    <xf numFmtId="0" fontId="0" fillId="0" borderId="42" xfId="0" applyFill="1" applyBorder="1" applyAlignment="1"/>
    <xf numFmtId="0" fontId="0" fillId="7" borderId="28" xfId="0" applyFill="1" applyBorder="1" applyAlignment="1"/>
    <xf numFmtId="173" fontId="0" fillId="2" borderId="17" xfId="0" applyNumberFormat="1" applyFill="1" applyBorder="1" applyAlignment="1">
      <alignment horizontal="center"/>
    </xf>
    <xf numFmtId="173" fontId="0" fillId="2" borderId="40" xfId="0" applyNumberFormat="1" applyFill="1" applyBorder="1" applyAlignment="1">
      <alignment horizontal="center"/>
    </xf>
    <xf numFmtId="0" fontId="6" fillId="0" borderId="32" xfId="0" applyFont="1" applyFill="1" applyBorder="1" applyAlignment="1">
      <alignment horizontal="centerContinuous"/>
    </xf>
    <xf numFmtId="0" fontId="6" fillId="0" borderId="19" xfId="0" applyFont="1" applyFill="1" applyBorder="1" applyAlignment="1">
      <alignment horizontal="centerContinuous"/>
    </xf>
    <xf numFmtId="0" fontId="0" fillId="7" borderId="43" xfId="0" applyFill="1" applyBorder="1"/>
    <xf numFmtId="0" fontId="0" fillId="7" borderId="27" xfId="0" applyFill="1" applyBorder="1"/>
    <xf numFmtId="0" fontId="1" fillId="7" borderId="32" xfId="0" applyFont="1" applyFill="1" applyBorder="1"/>
    <xf numFmtId="0" fontId="0" fillId="7" borderId="42" xfId="0" applyFill="1" applyBorder="1"/>
    <xf numFmtId="0" fontId="1" fillId="7" borderId="43" xfId="0" applyFont="1" applyFill="1" applyBorder="1"/>
    <xf numFmtId="0" fontId="0" fillId="7" borderId="32" xfId="0" applyFill="1" applyBorder="1"/>
    <xf numFmtId="0" fontId="19" fillId="0" borderId="44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1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right" vertical="center" wrapText="1"/>
    </xf>
    <xf numFmtId="0" fontId="2" fillId="3" borderId="45" xfId="0" applyFont="1" applyFill="1" applyBorder="1"/>
    <xf numFmtId="0" fontId="2" fillId="3" borderId="24" xfId="0" applyFont="1" applyFill="1" applyBorder="1"/>
    <xf numFmtId="0" fontId="2" fillId="3" borderId="24" xfId="0" applyFont="1" applyFill="1" applyBorder="1" applyAlignment="1">
      <alignment horizontal="center"/>
    </xf>
    <xf numFmtId="0" fontId="2" fillId="3" borderId="46" xfId="0" applyFont="1" applyFill="1" applyBorder="1" applyAlignment="1">
      <alignment horizontal="center"/>
    </xf>
    <xf numFmtId="164" fontId="22" fillId="0" borderId="1" xfId="0" applyNumberFormat="1" applyFont="1" applyBorder="1" applyAlignment="1">
      <alignment horizontal="center"/>
    </xf>
    <xf numFmtId="0" fontId="22" fillId="0" borderId="1" xfId="0" applyNumberFormat="1" applyFont="1" applyBorder="1" applyAlignment="1">
      <alignment horizontal="center"/>
    </xf>
    <xf numFmtId="0" fontId="22" fillId="0" borderId="1" xfId="0" applyNumberFormat="1" applyFont="1" applyFill="1" applyBorder="1" applyAlignment="1">
      <alignment horizontal="center"/>
    </xf>
    <xf numFmtId="0" fontId="2" fillId="7" borderId="1" xfId="0" applyFont="1" applyFill="1" applyBorder="1"/>
    <xf numFmtId="169" fontId="0" fillId="0" borderId="0" xfId="0" applyNumberForma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right"/>
    </xf>
    <xf numFmtId="0" fontId="20" fillId="0" borderId="0" xfId="0" applyFont="1" applyAlignment="1">
      <alignment horizontal="center"/>
    </xf>
    <xf numFmtId="168" fontId="0" fillId="0" borderId="0" xfId="0" applyNumberFormat="1" applyAlignment="1">
      <alignment vertical="center" wrapText="1"/>
    </xf>
    <xf numFmtId="169" fontId="0" fillId="0" borderId="1" xfId="1" applyNumberFormat="1" applyFont="1" applyBorder="1" applyAlignment="1">
      <alignment horizontal="center" vertical="center" wrapText="1"/>
    </xf>
    <xf numFmtId="171" fontId="0" fillId="3" borderId="0" xfId="1" applyNumberFormat="1" applyFont="1" applyFill="1"/>
    <xf numFmtId="43" fontId="8" fillId="3" borderId="0" xfId="1" applyFont="1" applyFill="1" applyAlignment="1">
      <alignment horizontal="center"/>
    </xf>
    <xf numFmtId="0" fontId="2" fillId="0" borderId="43" xfId="0" applyFont="1" applyBorder="1"/>
    <xf numFmtId="0" fontId="2" fillId="0" borderId="26" xfId="0" applyFont="1" applyBorder="1" applyAlignment="1">
      <alignment horizontal="center"/>
    </xf>
    <xf numFmtId="0" fontId="2" fillId="0" borderId="27" xfId="0" applyFont="1" applyBorder="1"/>
    <xf numFmtId="0" fontId="2" fillId="0" borderId="28" xfId="0" applyFont="1" applyBorder="1"/>
    <xf numFmtId="0" fontId="2" fillId="0" borderId="0" xfId="0" applyFont="1" applyBorder="1" applyAlignment="1">
      <alignment horizontal="center"/>
    </xf>
    <xf numFmtId="0" fontId="2" fillId="0" borderId="29" xfId="0" applyFont="1" applyBorder="1"/>
    <xf numFmtId="0" fontId="13" fillId="0" borderId="32" xfId="0" applyFont="1" applyBorder="1"/>
    <xf numFmtId="0" fontId="2" fillId="0" borderId="19" xfId="0" applyFont="1" applyBorder="1" applyAlignment="1">
      <alignment horizontal="center"/>
    </xf>
    <xf numFmtId="0" fontId="2" fillId="0" borderId="42" xfId="0" applyFont="1" applyBorder="1"/>
    <xf numFmtId="164" fontId="7" fillId="3" borderId="47" xfId="0" applyNumberFormat="1" applyFont="1" applyFill="1" applyBorder="1" applyAlignment="1">
      <alignment horizontal="center"/>
    </xf>
    <xf numFmtId="164" fontId="7" fillId="3" borderId="33" xfId="0" applyNumberFormat="1" applyFont="1" applyFill="1" applyBorder="1" applyAlignment="1">
      <alignment horizontal="center"/>
    </xf>
    <xf numFmtId="164" fontId="7" fillId="3" borderId="48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1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2" fillId="2" borderId="39" xfId="0" applyFont="1" applyFill="1" applyBorder="1" applyAlignment="1">
      <alignment horizontal="center"/>
    </xf>
    <xf numFmtId="0" fontId="2" fillId="2" borderId="49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3" borderId="39" xfId="0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/>
    </xf>
    <xf numFmtId="0" fontId="2" fillId="3" borderId="4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center"/>
    </xf>
    <xf numFmtId="0" fontId="2" fillId="0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Nonres Interior Fixture, Torch kW and therms</a:t>
            </a:r>
          </a:p>
        </c:rich>
      </c:tx>
      <c:layout>
        <c:manualLayout>
          <c:xMode val="edge"/>
          <c:yMode val="edge"/>
          <c:x val="0.35294117647058826"/>
          <c:y val="1.957584270869578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1256117455138663"/>
          <c:w val="0.69922308546059941"/>
          <c:h val="0.81402936378466551"/>
        </c:manualLayout>
      </c:layout>
      <c:scatterChart>
        <c:scatterStyle val="lineMarker"/>
        <c:ser>
          <c:idx val="0"/>
          <c:order val="0"/>
          <c:tx>
            <c:v>Nonres Int kW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5.8601553829079108E-3"/>
                  <c:y val="-6.9346280639342672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'Weighted by Bldg Type'!$A$32:$A$43</c:f>
              <c:numCache>
                <c:formatCode>General</c:formatCode>
                <c:ptCount val="12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</c:numCache>
            </c:numRef>
          </c:xVal>
          <c:yVal>
            <c:numRef>
              <c:f>'Weighted by Bldg Type'!$C$32:$C$43</c:f>
              <c:numCache>
                <c:formatCode>_(* #,##0.0000_);_(* \(#,##0.0000\);_(* "-"??_);_(@_)</c:formatCode>
                <c:ptCount val="12"/>
                <c:pt idx="0">
                  <c:v>1.0176395051660491E-2</c:v>
                </c:pt>
                <c:pt idx="1">
                  <c:v>1.627069015419896E-2</c:v>
                </c:pt>
                <c:pt idx="2">
                  <c:v>1.9807795744324671E-2</c:v>
                </c:pt>
                <c:pt idx="3">
                  <c:v>2.3344906504680744E-2</c:v>
                </c:pt>
                <c:pt idx="4">
                  <c:v>2.5665181948765225E-2</c:v>
                </c:pt>
                <c:pt idx="5">
                  <c:v>2.8179636895178075E-2</c:v>
                </c:pt>
                <c:pt idx="6">
                  <c:v>3.0419118893225669E-2</c:v>
                </c:pt>
                <c:pt idx="7">
                  <c:v>3.2541382155167893E-2</c:v>
                </c:pt>
                <c:pt idx="8">
                  <c:v>3.6078500467058051E-2</c:v>
                </c:pt>
                <c:pt idx="9">
                  <c:v>4.1030431940240607E-2</c:v>
                </c:pt>
                <c:pt idx="10">
                  <c:v>4.4567529467326714E-2</c:v>
                </c:pt>
                <c:pt idx="11">
                  <c:v>5.0226899423471152E-2</c:v>
                </c:pt>
              </c:numCache>
            </c:numRef>
          </c:yVal>
        </c:ser>
        <c:ser>
          <c:idx val="1"/>
          <c:order val="1"/>
          <c:tx>
            <c:v>Nonres Int therm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1057491675915649"/>
                  <c:y val="-2.4758619047928914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y = -0.0905x + 0.0024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en-US" sz="10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0.998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Nonres Int therm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'Weighted by Bldg Type'!$A$32:$A$43</c:f>
              <c:numCache>
                <c:formatCode>General</c:formatCode>
                <c:ptCount val="12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</c:numCache>
            </c:numRef>
          </c:xVal>
          <c:yVal>
            <c:numRef>
              <c:f>'Weighted by Bldg Type'!$E$32:$E$43</c:f>
              <c:numCache>
                <c:formatCode>_(* #,##0.0000_);_(* \(#,##0.0000\);_(* "-"??_);_(@_)</c:formatCode>
                <c:ptCount val="12"/>
                <c:pt idx="0">
                  <c:v>-0.41612401537327481</c:v>
                </c:pt>
                <c:pt idx="1">
                  <c:v>-0.33841847119486507</c:v>
                </c:pt>
                <c:pt idx="2">
                  <c:v>-0.41198776044490809</c:v>
                </c:pt>
                <c:pt idx="3">
                  <c:v>-0.48555682336054889</c:v>
                </c:pt>
                <c:pt idx="4">
                  <c:v>-0.51935913281859958</c:v>
                </c:pt>
                <c:pt idx="5">
                  <c:v>-0.58855125465084435</c:v>
                </c:pt>
                <c:pt idx="6">
                  <c:v>-0.63269585375840753</c:v>
                </c:pt>
                <c:pt idx="7">
                  <c:v>-0.67683727008353511</c:v>
                </c:pt>
                <c:pt idx="8">
                  <c:v>-0.75040616174948205</c:v>
                </c:pt>
                <c:pt idx="9">
                  <c:v>-0.85340337580978209</c:v>
                </c:pt>
                <c:pt idx="10">
                  <c:v>-0.92697286297682302</c:v>
                </c:pt>
                <c:pt idx="11">
                  <c:v>-1.0446829063274283</c:v>
                </c:pt>
              </c:numCache>
            </c:numRef>
          </c:yVal>
        </c:ser>
        <c:axId val="87644800"/>
        <c:axId val="536062976"/>
      </c:scatterChart>
      <c:valAx>
        <c:axId val="87644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CFL Wattage</a:t>
                </a:r>
              </a:p>
            </c:rich>
          </c:tx>
          <c:layout>
            <c:manualLayout>
              <c:xMode val="edge"/>
              <c:yMode val="edge"/>
              <c:x val="0.38068812430632631"/>
              <c:y val="0.944535140963353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062976"/>
        <c:crosses val="autoZero"/>
        <c:crossBetween val="midCat"/>
      </c:valAx>
      <c:valAx>
        <c:axId val="536062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Impact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8450240773913089"/>
            </c:manualLayout>
          </c:layout>
          <c:spPr>
            <a:noFill/>
            <a:ln w="25400">
              <a:noFill/>
            </a:ln>
          </c:spPr>
        </c:title>
        <c:numFmt formatCode="_(* #,##0.0000_);_(* \(#,##0.000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644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9689234184239721"/>
          <c:y val="0.45024472595590032"/>
          <c:w val="0.99556048834628175"/>
          <c:h val="0.588906959461491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Nonres Interior Fixt,Torch kWh ; Nonres Exterior Fixt kWh; Inc Base Case</a:t>
            </a:r>
          </a:p>
        </c:rich>
      </c:tx>
      <c:layout>
        <c:manualLayout>
          <c:xMode val="edge"/>
          <c:yMode val="edge"/>
          <c:x val="0.25971143174250833"/>
          <c:y val="1.957584270869578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4361820199778036E-2"/>
          <c:y val="0.11256117455138663"/>
          <c:w val="0.70699223085460594"/>
          <c:h val="0.78140293637846669"/>
        </c:manualLayout>
      </c:layout>
      <c:scatterChart>
        <c:scatterStyle val="lineMarker"/>
        <c:ser>
          <c:idx val="0"/>
          <c:order val="0"/>
          <c:tx>
            <c:v>Nonres Int kWh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4.2841287458379583E-2"/>
                  <c:y val="0.1865321932170524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y = 7.6283x - 0.1976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en-US" sz="10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0.9982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Nonres Int kWh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'Weighted by Bldg Type'!$A$32:$A$43</c:f>
              <c:numCache>
                <c:formatCode>General</c:formatCode>
                <c:ptCount val="12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</c:numCache>
            </c:numRef>
          </c:xVal>
          <c:yVal>
            <c:numRef>
              <c:f>'Weighted by Bldg Type'!$D$32:$D$43</c:f>
              <c:numCache>
                <c:formatCode>_(* #,##0.0000_);_(* \(#,##0.0000\);_(* "-"??_);_(@_)</c:formatCode>
                <c:ptCount val="12"/>
                <c:pt idx="0">
                  <c:v>56.461029386021565</c:v>
                </c:pt>
                <c:pt idx="1">
                  <c:v>79.444390112129881</c:v>
                </c:pt>
                <c:pt idx="2">
                  <c:v>1.5109028179680984E-2</c:v>
                </c:pt>
                <c:pt idx="3">
                  <c:v>113.98544102437994</c:v>
                </c:pt>
                <c:pt idx="4">
                  <c:v>101.39869332928585</c:v>
                </c:pt>
                <c:pt idx="5">
                  <c:v>137.60075598925363</c:v>
                </c:pt>
                <c:pt idx="6">
                  <c:v>148.52649174747535</c:v>
                </c:pt>
                <c:pt idx="7">
                  <c:v>158.88879626035447</c:v>
                </c:pt>
                <c:pt idx="8">
                  <c:v>176.15935041269597</c:v>
                </c:pt>
                <c:pt idx="9">
                  <c:v>200.33798800671877</c:v>
                </c:pt>
                <c:pt idx="10">
                  <c:v>217.60845148155377</c:v>
                </c:pt>
                <c:pt idx="11">
                  <c:v>245.24131874534095</c:v>
                </c:pt>
              </c:numCache>
            </c:numRef>
          </c:yVal>
        </c:ser>
        <c:ser>
          <c:idx val="1"/>
          <c:order val="1"/>
          <c:tx>
            <c:v>Inc Base Case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9.6751757306696246E-2"/>
                  <c:y val="5.669618288206381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y = 3.53x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en-US" sz="10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1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Inc Base Case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'Weighted by Bldg Type'!$A$32:$A$43</c:f>
              <c:numCache>
                <c:formatCode>General</c:formatCode>
                <c:ptCount val="12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</c:numCache>
            </c:numRef>
          </c:xVal>
          <c:yVal>
            <c:numRef>
              <c:f>'Weighted by Bldg Type'!$B$32:$B$43</c:f>
              <c:numCache>
                <c:formatCode>General</c:formatCode>
                <c:ptCount val="12"/>
                <c:pt idx="0">
                  <c:v>0</c:v>
                </c:pt>
                <c:pt idx="1">
                  <c:v>31.77</c:v>
                </c:pt>
                <c:pt idx="2">
                  <c:v>38.83</c:v>
                </c:pt>
                <c:pt idx="3">
                  <c:v>45.89</c:v>
                </c:pt>
                <c:pt idx="4">
                  <c:v>52.95</c:v>
                </c:pt>
                <c:pt idx="5">
                  <c:v>56.48</c:v>
                </c:pt>
                <c:pt idx="6">
                  <c:v>60.01</c:v>
                </c:pt>
                <c:pt idx="7">
                  <c:v>63.54</c:v>
                </c:pt>
                <c:pt idx="8">
                  <c:v>70.599999999999994</c:v>
                </c:pt>
                <c:pt idx="9">
                  <c:v>81.19</c:v>
                </c:pt>
                <c:pt idx="10">
                  <c:v>88.25</c:v>
                </c:pt>
                <c:pt idx="11">
                  <c:v>98.84</c:v>
                </c:pt>
              </c:numCache>
            </c:numRef>
          </c:yVal>
        </c:ser>
        <c:ser>
          <c:idx val="2"/>
          <c:order val="2"/>
          <c:tx>
            <c:v>Exterior kWh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10014058453570102"/>
                  <c:y val="3.193334493942828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y = 10.373x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en-US" sz="10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1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Ext kWh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'Weighted by Bldg Type'!$A$32:$A$43</c:f>
              <c:numCache>
                <c:formatCode>General</c:formatCode>
                <c:ptCount val="12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</c:numCache>
            </c:numRef>
          </c:xVal>
          <c:yVal>
            <c:numRef>
              <c:f>'Weighted by Bldg Type'!$G$32:$G$43</c:f>
              <c:numCache>
                <c:formatCode>_(* #,##0.00_);_(* \(#,##0.00\);_(* "-"??_);_(@_)</c:formatCode>
                <c:ptCount val="12"/>
                <c:pt idx="0">
                  <c:v>72.611000000000004</c:v>
                </c:pt>
                <c:pt idx="1">
                  <c:v>93.356999999999999</c:v>
                </c:pt>
                <c:pt idx="2">
                  <c:v>114.10299999999999</c:v>
                </c:pt>
                <c:pt idx="3">
                  <c:v>134.84900000000002</c:v>
                </c:pt>
                <c:pt idx="4">
                  <c:v>155.59500000000003</c:v>
                </c:pt>
                <c:pt idx="5">
                  <c:v>165.96799999999999</c:v>
                </c:pt>
                <c:pt idx="6">
                  <c:v>176.34100000000001</c:v>
                </c:pt>
                <c:pt idx="7">
                  <c:v>186.714</c:v>
                </c:pt>
                <c:pt idx="8">
                  <c:v>207.45999999999998</c:v>
                </c:pt>
                <c:pt idx="9">
                  <c:v>238.57900000000001</c:v>
                </c:pt>
                <c:pt idx="10">
                  <c:v>259.32499999999999</c:v>
                </c:pt>
                <c:pt idx="11">
                  <c:v>290.44400000000002</c:v>
                </c:pt>
              </c:numCache>
            </c:numRef>
          </c:yVal>
        </c:ser>
        <c:axId val="133467520"/>
        <c:axId val="133494272"/>
      </c:scatterChart>
      <c:valAx>
        <c:axId val="133467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CFL Wattage</a:t>
                </a:r>
              </a:p>
            </c:rich>
          </c:tx>
          <c:layout>
            <c:manualLayout>
              <c:xMode val="edge"/>
              <c:yMode val="edge"/>
              <c:x val="0.38290788013318539"/>
              <c:y val="0.944535140963353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494272"/>
        <c:crosses val="autoZero"/>
        <c:crossBetween val="midCat"/>
      </c:valAx>
      <c:valAx>
        <c:axId val="1334942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Impact, Base Wattage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39314853237453345"/>
            </c:manualLayout>
          </c:layout>
          <c:spPr>
            <a:noFill/>
            <a:ln w="25400">
              <a:noFill/>
            </a:ln>
          </c:spPr>
        </c:title>
        <c:numFmt formatCode="_(* #,##0.0000_);_(* \(#,##0.000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46752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0355160932297442"/>
          <c:y val="0.39967369872546632"/>
          <c:w val="0.99556048834628175"/>
          <c:h val="0.606851467625466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7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Work%20Papers/Core%20Workpapers/Upstream%20CFL/WORK%20PAPERS/R2/Res%20LTG107/Residential%20CFL%20Calculations%20R2_v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ISER DATA 10.8.09"/>
      <sheetName val="BLD WGT"/>
      <sheetName val="HVC WGT"/>
      <sheetName val="INTERPOLATION"/>
      <sheetName val="Interpolation Graphs"/>
      <sheetName val="WORK PAPER VALUES (ISR)"/>
    </sheetNames>
    <sheetDataSet>
      <sheetData sheetId="0"/>
      <sheetData sheetId="1"/>
      <sheetData sheetId="2"/>
      <sheetData sheetId="3">
        <row r="12">
          <cell r="C12">
            <v>5</v>
          </cell>
          <cell r="D12" t="str">
            <v>ALL RESIDENTIAL</v>
          </cell>
          <cell r="E12">
            <v>1.3153972000000001E-3</v>
          </cell>
          <cell r="F12">
            <v>9.4610000000000003</v>
          </cell>
          <cell r="G12">
            <v>-0.2213</v>
          </cell>
          <cell r="H12">
            <v>0</v>
          </cell>
          <cell r="I12">
            <v>14.313474999999999</v>
          </cell>
          <cell r="J12">
            <v>0</v>
          </cell>
        </row>
        <row r="13">
          <cell r="C13">
            <v>6</v>
          </cell>
          <cell r="D13" t="str">
            <v>ALL RESIDENTIAL</v>
          </cell>
          <cell r="E13">
            <v>1.5772052E-3</v>
          </cell>
          <cell r="F13">
            <v>11.3544</v>
          </cell>
          <cell r="G13">
            <v>-0.2656</v>
          </cell>
          <cell r="H13">
            <v>0</v>
          </cell>
          <cell r="I13">
            <v>17.176169999999999</v>
          </cell>
          <cell r="J13">
            <v>0</v>
          </cell>
        </row>
        <row r="14">
          <cell r="C14">
            <v>7</v>
          </cell>
          <cell r="D14" t="str">
            <v>ALL RESIDENTIAL</v>
          </cell>
          <cell r="E14">
            <v>1.8390160000000002E-3</v>
          </cell>
          <cell r="F14">
            <v>13.25675280170876</v>
          </cell>
          <cell r="G14">
            <v>-0.30995001143200002</v>
          </cell>
          <cell r="H14">
            <v>0</v>
          </cell>
          <cell r="I14">
            <v>20.038864999999998</v>
          </cell>
          <cell r="J14">
            <v>0</v>
          </cell>
        </row>
        <row r="15">
          <cell r="C15">
            <v>8</v>
          </cell>
          <cell r="D15" t="str">
            <v>ALL RESIDENTIAL</v>
          </cell>
          <cell r="E15">
            <v>2.1008211999999997E-3</v>
          </cell>
          <cell r="F15">
            <v>15.1412</v>
          </cell>
          <cell r="G15">
            <v>-0.35420000000000001</v>
          </cell>
          <cell r="H15">
            <v>0</v>
          </cell>
          <cell r="I15">
            <v>22.901559999999996</v>
          </cell>
          <cell r="J15">
            <v>0</v>
          </cell>
        </row>
        <row r="16">
          <cell r="C16">
            <v>9</v>
          </cell>
          <cell r="D16" t="str">
            <v>ALL RESIDENTIAL</v>
          </cell>
          <cell r="E16">
            <v>2.3626328000000002E-3</v>
          </cell>
          <cell r="F16">
            <v>17.028236797456781</v>
          </cell>
          <cell r="G16">
            <v>-0.39808817111999995</v>
          </cell>
          <cell r="H16">
            <v>0</v>
          </cell>
          <cell r="I16">
            <v>25.764254999999999</v>
          </cell>
          <cell r="J16">
            <v>0</v>
          </cell>
        </row>
        <row r="17">
          <cell r="C17">
            <v>10</v>
          </cell>
          <cell r="D17" t="str">
            <v>ALL RESIDENTIAL</v>
          </cell>
          <cell r="E17">
            <v>2.6244371999999999E-3</v>
          </cell>
          <cell r="F17">
            <v>18.928000000000001</v>
          </cell>
          <cell r="G17">
            <v>-0.44280000000000003</v>
          </cell>
          <cell r="H17">
            <v>0</v>
          </cell>
          <cell r="I17">
            <v>28.626949999999997</v>
          </cell>
          <cell r="J17">
            <v>0</v>
          </cell>
        </row>
        <row r="18">
          <cell r="C18">
            <v>11</v>
          </cell>
          <cell r="D18" t="str">
            <v>ALL RESIDENTIAL</v>
          </cell>
          <cell r="E18">
            <v>2.8862495999999998E-3</v>
          </cell>
          <cell r="F18">
            <v>20.79968531570583</v>
          </cell>
          <cell r="G18">
            <v>-0.48622580126399989</v>
          </cell>
          <cell r="H18">
            <v>0</v>
          </cell>
          <cell r="I18">
            <v>31.489644999999996</v>
          </cell>
          <cell r="J18">
            <v>0</v>
          </cell>
        </row>
        <row r="19">
          <cell r="C19">
            <v>12</v>
          </cell>
          <cell r="D19" t="str">
            <v>ALL RESIDENTIAL</v>
          </cell>
          <cell r="E19">
            <v>3.1480531999999997E-3</v>
          </cell>
          <cell r="F19">
            <v>22.7148</v>
          </cell>
          <cell r="G19">
            <v>-0.53139999999999998</v>
          </cell>
          <cell r="H19">
            <v>0</v>
          </cell>
          <cell r="I19">
            <v>34.352339999999998</v>
          </cell>
          <cell r="J19">
            <v>0</v>
          </cell>
        </row>
        <row r="20">
          <cell r="C20">
            <v>13</v>
          </cell>
          <cell r="D20" t="str">
            <v>ALL RESIDENTIAL</v>
          </cell>
          <cell r="E20">
            <v>3.4159507999999995E-3</v>
          </cell>
          <cell r="F20">
            <v>24.627852573229418</v>
          </cell>
          <cell r="G20">
            <v>-0.57583272183199996</v>
          </cell>
          <cell r="H20">
            <v>0</v>
          </cell>
          <cell r="I20">
            <v>37.215035</v>
          </cell>
          <cell r="J20">
            <v>0</v>
          </cell>
        </row>
        <row r="21">
          <cell r="C21">
            <v>14</v>
          </cell>
          <cell r="D21" t="str">
            <v>ALL RESIDENTIAL</v>
          </cell>
          <cell r="E21">
            <v>3.6780564E-3</v>
          </cell>
          <cell r="F21">
            <v>26.513558597109871</v>
          </cell>
          <cell r="G21">
            <v>-0.61990128737600003</v>
          </cell>
          <cell r="H21">
            <v>0</v>
          </cell>
          <cell r="I21">
            <v>40.077729999999995</v>
          </cell>
          <cell r="J21">
            <v>0</v>
          </cell>
        </row>
        <row r="22">
          <cell r="C22">
            <v>15</v>
          </cell>
          <cell r="D22" t="str">
            <v>ALL RESIDENTIAL</v>
          </cell>
          <cell r="E22">
            <v>3.9401532000000001E-3</v>
          </cell>
          <cell r="F22">
            <v>28.399302898208028</v>
          </cell>
          <cell r="G22">
            <v>-0.66396986446399997</v>
          </cell>
          <cell r="H22">
            <v>0</v>
          </cell>
          <cell r="I22">
            <v>42.940424999999998</v>
          </cell>
          <cell r="J22">
            <v>0</v>
          </cell>
        </row>
        <row r="23">
          <cell r="C23">
            <v>16</v>
          </cell>
          <cell r="D23" t="str">
            <v>ALL RESIDENTIAL</v>
          </cell>
          <cell r="E23">
            <v>4.2016487999999991E-3</v>
          </cell>
          <cell r="F23">
            <v>30.285001876172281</v>
          </cell>
          <cell r="G23">
            <v>-0.70804033121599996</v>
          </cell>
          <cell r="H23">
            <v>0</v>
          </cell>
          <cell r="I23">
            <v>45.803119999999993</v>
          </cell>
          <cell r="J23">
            <v>0</v>
          </cell>
        </row>
        <row r="24">
          <cell r="C24">
            <v>17</v>
          </cell>
          <cell r="D24" t="str">
            <v>ALL RESIDENTIAL</v>
          </cell>
          <cell r="E24">
            <v>4.4570931999999997E-3</v>
          </cell>
          <cell r="F24">
            <v>32.181800000000003</v>
          </cell>
          <cell r="G24">
            <v>-0.75290000000000001</v>
          </cell>
          <cell r="H24">
            <v>0</v>
          </cell>
          <cell r="I24">
            <v>48.665815000000002</v>
          </cell>
          <cell r="J24">
            <v>0</v>
          </cell>
        </row>
        <row r="25">
          <cell r="C25">
            <v>18</v>
          </cell>
          <cell r="D25" t="str">
            <v>ALL RESIDENTIAL</v>
          </cell>
          <cell r="E25">
            <v>4.7252656000000004E-3</v>
          </cell>
          <cell r="F25">
            <v>34.056463066079104</v>
          </cell>
          <cell r="G25">
            <v>-0.79617918324799997</v>
          </cell>
          <cell r="H25">
            <v>0</v>
          </cell>
          <cell r="I25">
            <v>51.528509999999997</v>
          </cell>
          <cell r="J25">
            <v>0</v>
          </cell>
        </row>
        <row r="26">
          <cell r="C26">
            <v>19</v>
          </cell>
          <cell r="D26" t="str">
            <v>ALL RESIDENTIAL</v>
          </cell>
          <cell r="E26">
            <v>4.9873623999999997E-3</v>
          </cell>
          <cell r="F26">
            <v>35.942182831854673</v>
          </cell>
          <cell r="G26">
            <v>-0.84024404080000004</v>
          </cell>
          <cell r="H26">
            <v>0</v>
          </cell>
          <cell r="I26">
            <v>54.391204999999992</v>
          </cell>
          <cell r="J26">
            <v>0</v>
          </cell>
        </row>
        <row r="27">
          <cell r="C27">
            <v>20</v>
          </cell>
          <cell r="D27" t="str">
            <v>ALL RESIDENTIAL</v>
          </cell>
          <cell r="E27">
            <v>5.2549911999999997E-3</v>
          </cell>
          <cell r="F27">
            <v>37.884652352780549</v>
          </cell>
          <cell r="G27">
            <v>-0.88578562104000014</v>
          </cell>
          <cell r="H27">
            <v>0</v>
          </cell>
          <cell r="I27">
            <v>57.253899999999994</v>
          </cell>
          <cell r="J27">
            <v>0</v>
          </cell>
        </row>
        <row r="28">
          <cell r="C28">
            <v>21</v>
          </cell>
          <cell r="D28" t="str">
            <v>ALL RESIDENTIAL</v>
          </cell>
          <cell r="E28">
            <v>5.5043252000000001E-3</v>
          </cell>
          <cell r="F28">
            <v>39.755400000000002</v>
          </cell>
          <cell r="G28">
            <v>-0.93010000000000004</v>
          </cell>
          <cell r="H28">
            <v>0</v>
          </cell>
          <cell r="I28">
            <v>60.116594999999997</v>
          </cell>
          <cell r="J28">
            <v>0</v>
          </cell>
        </row>
        <row r="29">
          <cell r="C29">
            <v>22</v>
          </cell>
          <cell r="D29" t="str">
            <v>ALL RESIDENTIAL</v>
          </cell>
          <cell r="E29">
            <v>5.7661331999999997E-3</v>
          </cell>
          <cell r="F29">
            <v>41.648800000000001</v>
          </cell>
          <cell r="G29">
            <v>-0.97440000000000004</v>
          </cell>
          <cell r="H29">
            <v>0</v>
          </cell>
          <cell r="I29">
            <v>62.979289999999992</v>
          </cell>
          <cell r="J29">
            <v>0</v>
          </cell>
        </row>
        <row r="30">
          <cell r="C30">
            <v>23</v>
          </cell>
          <cell r="D30" t="str">
            <v>ALL RESIDENTIAL</v>
          </cell>
          <cell r="E30">
            <v>6.0406891999999993E-3</v>
          </cell>
          <cell r="F30">
            <v>43.541800644723111</v>
          </cell>
          <cell r="G30">
            <v>-1.0179880418400002</v>
          </cell>
          <cell r="H30">
            <v>0</v>
          </cell>
          <cell r="I30">
            <v>65.841984999999994</v>
          </cell>
          <cell r="J30">
            <v>0</v>
          </cell>
        </row>
        <row r="31">
          <cell r="C31">
            <v>24</v>
          </cell>
          <cell r="D31" t="str">
            <v>ALL RESIDENTIAL</v>
          </cell>
          <cell r="E31">
            <v>6.3027860000000003E-3</v>
          </cell>
          <cell r="F31">
            <v>45.427524199695284</v>
          </cell>
          <cell r="G31">
            <v>-1.0620622168799998</v>
          </cell>
          <cell r="H31">
            <v>0</v>
          </cell>
          <cell r="I31">
            <v>68.704679999999996</v>
          </cell>
          <cell r="J31">
            <v>0</v>
          </cell>
        </row>
        <row r="32">
          <cell r="C32">
            <v>25</v>
          </cell>
          <cell r="D32" t="str">
            <v>ALL RESIDENTIAL</v>
          </cell>
          <cell r="E32">
            <v>6.5643216000000008E-3</v>
          </cell>
          <cell r="F32">
            <v>47.313252249879874</v>
          </cell>
          <cell r="G32">
            <v>-1.10612483904</v>
          </cell>
          <cell r="H32">
            <v>0</v>
          </cell>
          <cell r="I32">
            <v>71.567374999999998</v>
          </cell>
          <cell r="J32">
            <v>0</v>
          </cell>
        </row>
        <row r="33">
          <cell r="C33">
            <v>26</v>
          </cell>
          <cell r="D33" t="str">
            <v>ALL RESIDENTIAL</v>
          </cell>
          <cell r="E33">
            <v>6.826402799999999E-3</v>
          </cell>
          <cell r="F33">
            <v>49.198991864670376</v>
          </cell>
          <cell r="G33">
            <v>-1.1501946806400001</v>
          </cell>
          <cell r="H33">
            <v>0</v>
          </cell>
          <cell r="I33">
            <v>74.430070000000001</v>
          </cell>
          <cell r="J33">
            <v>0</v>
          </cell>
        </row>
        <row r="34">
          <cell r="C34">
            <v>27</v>
          </cell>
          <cell r="D34" t="str">
            <v>ALL RESIDENTIAL</v>
          </cell>
          <cell r="E34">
            <v>7.0949671999999998E-3</v>
          </cell>
          <cell r="F34">
            <v>51.141402156437145</v>
          </cell>
          <cell r="G34">
            <v>-1.1957364414399998</v>
          </cell>
          <cell r="H34">
            <v>0</v>
          </cell>
          <cell r="I34">
            <v>77.292764999999974</v>
          </cell>
          <cell r="J34">
            <v>0</v>
          </cell>
        </row>
        <row r="35">
          <cell r="C35">
            <v>28</v>
          </cell>
          <cell r="D35" t="str">
            <v>ALL RESIDENTIAL</v>
          </cell>
          <cell r="E35">
            <v>7.3561128E-3</v>
          </cell>
          <cell r="F35">
            <v>53.027159391045998</v>
          </cell>
          <cell r="G35">
            <v>-1.2398019496000001</v>
          </cell>
          <cell r="H35">
            <v>0</v>
          </cell>
          <cell r="I35">
            <v>80.155459999999991</v>
          </cell>
          <cell r="J35">
            <v>0</v>
          </cell>
        </row>
        <row r="36">
          <cell r="C36">
            <v>29</v>
          </cell>
          <cell r="D36" t="str">
            <v>ALL RESIDENTIAL</v>
          </cell>
          <cell r="E36">
            <v>7.5987892E-3</v>
          </cell>
          <cell r="F36">
            <v>54.9026</v>
          </cell>
          <cell r="G36">
            <v>-1.2845</v>
          </cell>
          <cell r="H36">
            <v>0</v>
          </cell>
          <cell r="I36">
            <v>83.018154999999993</v>
          </cell>
          <cell r="J36">
            <v>0</v>
          </cell>
        </row>
        <row r="37">
          <cell r="C37">
            <v>30</v>
          </cell>
          <cell r="D37" t="str">
            <v>ALL RESIDENTIAL</v>
          </cell>
          <cell r="E37">
            <v>7.8797208000000001E-3</v>
          </cell>
          <cell r="F37">
            <v>56.798609008379721</v>
          </cell>
          <cell r="G37">
            <v>-1.3279388622399999</v>
          </cell>
          <cell r="H37">
            <v>0</v>
          </cell>
          <cell r="I37">
            <v>85.880849999999995</v>
          </cell>
          <cell r="J37">
            <v>0</v>
          </cell>
        </row>
        <row r="38">
          <cell r="C38">
            <v>31</v>
          </cell>
          <cell r="D38" t="str">
            <v>ALL RESIDENTIAL</v>
          </cell>
          <cell r="E38">
            <v>8.1224051999999984E-3</v>
          </cell>
          <cell r="F38">
            <v>58.689399999999999</v>
          </cell>
          <cell r="G38">
            <v>-1.3731</v>
          </cell>
          <cell r="H38">
            <v>0</v>
          </cell>
          <cell r="I38">
            <v>88.743544999999983</v>
          </cell>
          <cell r="J38">
            <v>0</v>
          </cell>
        </row>
        <row r="39">
          <cell r="C39">
            <v>32</v>
          </cell>
          <cell r="D39" t="str">
            <v>ALL RESIDENTIAL</v>
          </cell>
          <cell r="E39">
            <v>8.4033375999999996E-3</v>
          </cell>
          <cell r="F39">
            <v>60.570028797960738</v>
          </cell>
          <cell r="G39">
            <v>-1.4160785454399998</v>
          </cell>
          <cell r="H39">
            <v>0</v>
          </cell>
          <cell r="I39">
            <v>91.606239999999985</v>
          </cell>
          <cell r="J39">
            <v>0</v>
          </cell>
        </row>
        <row r="40">
          <cell r="C40">
            <v>33</v>
          </cell>
          <cell r="D40" t="str">
            <v>ALL RESIDENTIAL</v>
          </cell>
          <cell r="E40">
            <v>8.6460211999999995E-3</v>
          </cell>
          <cell r="F40">
            <v>62.476199999999999</v>
          </cell>
          <cell r="G40">
            <v>-1.4617</v>
          </cell>
          <cell r="H40">
            <v>0</v>
          </cell>
          <cell r="I40">
            <v>94.468934999999988</v>
          </cell>
          <cell r="J40">
            <v>0</v>
          </cell>
        </row>
        <row r="41">
          <cell r="C41">
            <v>34</v>
          </cell>
          <cell r="D41" t="str">
            <v>ALL RESIDENTIAL</v>
          </cell>
          <cell r="E41">
            <v>8.9078291999999983E-3</v>
          </cell>
          <cell r="F41">
            <v>64.369600000000005</v>
          </cell>
          <cell r="G41">
            <v>-1.506</v>
          </cell>
          <cell r="H41">
            <v>0</v>
          </cell>
          <cell r="I41">
            <v>97.331630000000004</v>
          </cell>
          <cell r="J41">
            <v>0</v>
          </cell>
        </row>
        <row r="42">
          <cell r="C42">
            <v>35</v>
          </cell>
          <cell r="D42" t="str">
            <v>ALL RESIDENTIAL</v>
          </cell>
          <cell r="E42">
            <v>9.1696371999999988E-3</v>
          </cell>
          <cell r="F42">
            <v>66.263000000000005</v>
          </cell>
          <cell r="G42">
            <v>-1.5503</v>
          </cell>
          <cell r="H42">
            <v>0</v>
          </cell>
          <cell r="I42">
            <v>100.19432500000001</v>
          </cell>
          <cell r="J42">
            <v>0</v>
          </cell>
        </row>
        <row r="43">
          <cell r="C43">
            <v>36</v>
          </cell>
          <cell r="D43" t="str">
            <v>ALL RESIDENTIAL</v>
          </cell>
          <cell r="E43">
            <v>9.4576E-3</v>
          </cell>
          <cell r="F43">
            <v>68.169704929493108</v>
          </cell>
          <cell r="G43">
            <v>-1.5938226115999998</v>
          </cell>
          <cell r="H43">
            <v>0</v>
          </cell>
          <cell r="I43">
            <v>103.05701999999999</v>
          </cell>
          <cell r="J43">
            <v>0</v>
          </cell>
        </row>
        <row r="44">
          <cell r="C44">
            <v>37</v>
          </cell>
          <cell r="D44" t="str">
            <v>ALL RESIDENTIAL</v>
          </cell>
          <cell r="E44">
            <v>9.6932531999999981E-3</v>
          </cell>
          <cell r="F44">
            <v>70.049800000000005</v>
          </cell>
          <cell r="G44">
            <v>-1.6389</v>
          </cell>
          <cell r="H44">
            <v>0</v>
          </cell>
          <cell r="I44">
            <v>105.91971499999998</v>
          </cell>
          <cell r="J44">
            <v>0</v>
          </cell>
        </row>
        <row r="45">
          <cell r="C45">
            <v>38</v>
          </cell>
          <cell r="D45" t="str">
            <v>ALL RESIDENTIAL</v>
          </cell>
          <cell r="E45">
            <v>9.9550611999999986E-3</v>
          </cell>
          <cell r="F45">
            <v>71.943200000000004</v>
          </cell>
          <cell r="G45">
            <v>-1.6832</v>
          </cell>
          <cell r="H45">
            <v>0</v>
          </cell>
          <cell r="I45">
            <v>108.78240999999998</v>
          </cell>
          <cell r="J45">
            <v>0</v>
          </cell>
        </row>
        <row r="46">
          <cell r="C46">
            <v>39</v>
          </cell>
          <cell r="D46" t="str">
            <v>ALL RESIDENTIAL</v>
          </cell>
          <cell r="E46">
            <v>1.0216869199999999E-2</v>
          </cell>
          <cell r="F46">
            <v>73.836600000000004</v>
          </cell>
          <cell r="G46">
            <v>-1.7275</v>
          </cell>
          <cell r="H46">
            <v>0</v>
          </cell>
          <cell r="I46">
            <v>111.64510499999999</v>
          </cell>
          <cell r="J46">
            <v>0</v>
          </cell>
        </row>
        <row r="47">
          <cell r="C47">
            <v>40</v>
          </cell>
          <cell r="D47" t="str">
            <v>ALL RESIDENTIAL</v>
          </cell>
          <cell r="E47">
            <v>1.05044592E-2</v>
          </cell>
          <cell r="F47">
            <v>75.712549856337532</v>
          </cell>
          <cell r="G47">
            <v>-1.7700965523200001</v>
          </cell>
          <cell r="H47">
            <v>0</v>
          </cell>
          <cell r="I47">
            <v>114.50779999999999</v>
          </cell>
          <cell r="J47">
            <v>0</v>
          </cell>
        </row>
        <row r="48">
          <cell r="C48">
            <v>41</v>
          </cell>
          <cell r="D48" t="str">
            <v>ALL RESIDENTIAL</v>
          </cell>
          <cell r="E48">
            <v>1.0740485199999998E-2</v>
          </cell>
          <cell r="F48">
            <v>77.623400000000004</v>
          </cell>
          <cell r="G48">
            <v>-1.8161</v>
          </cell>
          <cell r="H48">
            <v>0</v>
          </cell>
          <cell r="I48">
            <v>117.37049499999999</v>
          </cell>
          <cell r="J48">
            <v>0</v>
          </cell>
        </row>
        <row r="49">
          <cell r="C49">
            <v>42</v>
          </cell>
          <cell r="D49" t="str">
            <v>ALL RESIDENTIAL</v>
          </cell>
          <cell r="E49">
            <v>1.1002293199999999E-2</v>
          </cell>
          <cell r="F49">
            <v>79.516800000000003</v>
          </cell>
          <cell r="G49">
            <v>-1.8604000000000001</v>
          </cell>
          <cell r="H49">
            <v>0</v>
          </cell>
          <cell r="I49">
            <v>120.23318999999999</v>
          </cell>
          <cell r="J49">
            <v>0</v>
          </cell>
        </row>
        <row r="50">
          <cell r="C50">
            <v>43</v>
          </cell>
          <cell r="D50" t="str">
            <v>ALL RESIDENTIAL</v>
          </cell>
          <cell r="E50">
            <v>1.12641012E-2</v>
          </cell>
          <cell r="F50">
            <v>81.410200000000003</v>
          </cell>
          <cell r="G50">
            <v>-1.9047000000000001</v>
          </cell>
          <cell r="H50">
            <v>0</v>
          </cell>
          <cell r="I50">
            <v>123.095885</v>
          </cell>
          <cell r="J50">
            <v>0</v>
          </cell>
        </row>
        <row r="51">
          <cell r="C51">
            <v>44</v>
          </cell>
          <cell r="D51" t="str">
            <v>ALL RESIDENTIAL</v>
          </cell>
          <cell r="E51">
            <v>1.1525909199999998E-2</v>
          </cell>
          <cell r="F51">
            <v>83.303600000000003</v>
          </cell>
          <cell r="G51">
            <v>-1.9490000000000001</v>
          </cell>
          <cell r="H51">
            <v>0</v>
          </cell>
          <cell r="I51">
            <v>125.95857999999998</v>
          </cell>
          <cell r="J51">
            <v>0</v>
          </cell>
        </row>
        <row r="52">
          <cell r="C52">
            <v>45</v>
          </cell>
          <cell r="D52" t="str">
            <v>ALL RESIDENTIAL</v>
          </cell>
          <cell r="E52">
            <v>1.1787717199999999E-2</v>
          </cell>
          <cell r="F52">
            <v>85.197000000000003</v>
          </cell>
          <cell r="G52">
            <v>-1.9933000000000001</v>
          </cell>
          <cell r="H52">
            <v>0</v>
          </cell>
          <cell r="I52">
            <v>128.82127499999999</v>
          </cell>
          <cell r="J52">
            <v>0</v>
          </cell>
        </row>
        <row r="53">
          <cell r="C53">
            <v>46</v>
          </cell>
          <cell r="D53" t="str">
            <v>ALL RESIDENTIAL</v>
          </cell>
          <cell r="E53">
            <v>1.2049525199999999E-2</v>
          </cell>
          <cell r="F53">
            <v>87.090400000000002</v>
          </cell>
          <cell r="G53">
            <v>-2.0375999999999999</v>
          </cell>
          <cell r="H53">
            <v>0</v>
          </cell>
          <cell r="I53">
            <v>131.68396999999999</v>
          </cell>
          <cell r="J53">
            <v>0</v>
          </cell>
        </row>
        <row r="54">
          <cell r="C54">
            <v>47</v>
          </cell>
          <cell r="D54" t="str">
            <v>ALL RESIDENTIAL</v>
          </cell>
          <cell r="E54">
            <v>1.2311333199999998E-2</v>
          </cell>
          <cell r="F54">
            <v>88.983800000000002</v>
          </cell>
          <cell r="G54">
            <v>-2.0819000000000001</v>
          </cell>
          <cell r="H54">
            <v>0</v>
          </cell>
          <cell r="I54">
            <v>134.54666499999999</v>
          </cell>
          <cell r="J54">
            <v>0</v>
          </cell>
        </row>
        <row r="55">
          <cell r="C55">
            <v>48</v>
          </cell>
          <cell r="D55" t="str">
            <v>ALL RESIDENTIAL</v>
          </cell>
          <cell r="E55">
            <v>1.2573141199999999E-2</v>
          </cell>
          <cell r="F55">
            <v>90.877200000000002</v>
          </cell>
          <cell r="G55">
            <v>-2.1261999999999999</v>
          </cell>
          <cell r="H55">
            <v>0</v>
          </cell>
          <cell r="I55">
            <v>137.40935999999999</v>
          </cell>
          <cell r="J55">
            <v>0</v>
          </cell>
        </row>
        <row r="56">
          <cell r="C56">
            <v>49</v>
          </cell>
          <cell r="D56" t="str">
            <v>ALL RESIDENTIAL</v>
          </cell>
          <cell r="E56">
            <v>1.2834949199999999E-2</v>
          </cell>
          <cell r="F56">
            <v>92.770600000000002</v>
          </cell>
          <cell r="G56">
            <v>-2.1705000000000001</v>
          </cell>
          <cell r="H56">
            <v>0</v>
          </cell>
          <cell r="I56">
            <v>140.27205499999999</v>
          </cell>
          <cell r="J56">
            <v>0</v>
          </cell>
        </row>
        <row r="57">
          <cell r="C57">
            <v>50</v>
          </cell>
          <cell r="D57" t="str">
            <v>ALL RESIDENTIAL</v>
          </cell>
          <cell r="E57">
            <v>1.3135656399999999E-2</v>
          </cell>
          <cell r="F57">
            <v>94.683376121160251</v>
          </cell>
          <cell r="G57">
            <v>-2.2137244832799996</v>
          </cell>
          <cell r="H57">
            <v>0</v>
          </cell>
          <cell r="I57">
            <v>143.13475</v>
          </cell>
          <cell r="J57">
            <v>0</v>
          </cell>
        </row>
        <row r="58">
          <cell r="C58">
            <v>51</v>
          </cell>
          <cell r="D58" t="str">
            <v>ALL RESIDENTIAL</v>
          </cell>
          <cell r="E58">
            <v>1.3358565199999999E-2</v>
          </cell>
          <cell r="F58">
            <v>96.557400000000001</v>
          </cell>
          <cell r="G58">
            <v>-2.2591000000000001</v>
          </cell>
          <cell r="H58">
            <v>0</v>
          </cell>
          <cell r="I58">
            <v>145.997445</v>
          </cell>
          <cell r="J58">
            <v>0</v>
          </cell>
        </row>
        <row r="59">
          <cell r="C59">
            <v>52</v>
          </cell>
          <cell r="D59" t="str">
            <v>ALL RESIDENTIAL</v>
          </cell>
          <cell r="E59">
            <v>1.3620373199999999E-2</v>
          </cell>
          <cell r="F59">
            <v>98.450800000000001</v>
          </cell>
          <cell r="G59">
            <v>-2.3033999999999999</v>
          </cell>
          <cell r="H59">
            <v>0</v>
          </cell>
          <cell r="I59">
            <v>148.86014</v>
          </cell>
          <cell r="J59">
            <v>0</v>
          </cell>
        </row>
        <row r="60">
          <cell r="C60">
            <v>53</v>
          </cell>
          <cell r="D60" t="str">
            <v>ALL RESIDENTIAL</v>
          </cell>
          <cell r="E60">
            <v>1.3882181199999998E-2</v>
          </cell>
          <cell r="F60">
            <v>100.3442</v>
          </cell>
          <cell r="G60">
            <v>-2.3477000000000001</v>
          </cell>
          <cell r="H60">
            <v>0</v>
          </cell>
          <cell r="I60">
            <v>151.722835</v>
          </cell>
          <cell r="J60">
            <v>0</v>
          </cell>
        </row>
        <row r="61">
          <cell r="C61">
            <v>54</v>
          </cell>
          <cell r="D61" t="str">
            <v>ALL RESIDENTIAL</v>
          </cell>
          <cell r="E61">
            <v>1.4143989199999998E-2</v>
          </cell>
          <cell r="F61">
            <v>102.2376</v>
          </cell>
          <cell r="G61">
            <v>-2.3919999999999999</v>
          </cell>
          <cell r="H61">
            <v>0</v>
          </cell>
          <cell r="I61">
            <v>154.58552999999995</v>
          </cell>
          <cell r="J61">
            <v>0</v>
          </cell>
        </row>
        <row r="62">
          <cell r="C62">
            <v>55</v>
          </cell>
          <cell r="D62" t="str">
            <v>ALL RESIDENTIAL</v>
          </cell>
          <cell r="E62">
            <v>1.4444026799999999E-2</v>
          </cell>
          <cell r="F62">
            <v>104.1116262506182</v>
          </cell>
          <cell r="G62">
            <v>-2.4340681501600003</v>
          </cell>
          <cell r="H62">
            <v>0</v>
          </cell>
          <cell r="I62">
            <v>157.44822499999995</v>
          </cell>
          <cell r="J62">
            <v>0</v>
          </cell>
        </row>
        <row r="63">
          <cell r="C63">
            <v>56</v>
          </cell>
          <cell r="D63" t="str">
            <v>ALL RESIDENTIAL</v>
          </cell>
          <cell r="E63">
            <v>1.4667605199999998E-2</v>
          </cell>
          <cell r="F63">
            <v>106.0244</v>
          </cell>
          <cell r="G63">
            <v>-2.4805999999999999</v>
          </cell>
          <cell r="H63">
            <v>0</v>
          </cell>
          <cell r="I63">
            <v>160.31091999999998</v>
          </cell>
          <cell r="J63">
            <v>0</v>
          </cell>
        </row>
        <row r="64">
          <cell r="C64">
            <v>57</v>
          </cell>
          <cell r="D64" t="str">
            <v>ALL RESIDENTIAL</v>
          </cell>
          <cell r="E64">
            <v>1.4929413199999998E-2</v>
          </cell>
          <cell r="F64">
            <v>107.9178</v>
          </cell>
          <cell r="G64">
            <v>-2.5249000000000001</v>
          </cell>
          <cell r="H64">
            <v>0</v>
          </cell>
          <cell r="I64">
            <v>163.17361499999998</v>
          </cell>
          <cell r="J64">
            <v>0</v>
          </cell>
        </row>
        <row r="65">
          <cell r="C65">
            <v>58</v>
          </cell>
          <cell r="D65" t="str">
            <v>ALL RESIDENTIAL</v>
          </cell>
          <cell r="E65">
            <v>1.5191221199999999E-2</v>
          </cell>
          <cell r="F65">
            <v>109.8112</v>
          </cell>
          <cell r="G65">
            <v>-2.5691999999999999</v>
          </cell>
          <cell r="H65">
            <v>0</v>
          </cell>
          <cell r="I65">
            <v>166.03630999999999</v>
          </cell>
          <cell r="J65">
            <v>0</v>
          </cell>
        </row>
        <row r="66">
          <cell r="C66">
            <v>59</v>
          </cell>
          <cell r="D66" t="str">
            <v>ALL RESIDENTIAL</v>
          </cell>
          <cell r="E66">
            <v>1.5453029199999999E-2</v>
          </cell>
          <cell r="F66">
            <v>111.7046</v>
          </cell>
          <cell r="G66">
            <v>-2.6135000000000002</v>
          </cell>
          <cell r="H66">
            <v>0</v>
          </cell>
          <cell r="I66">
            <v>168.89900499999999</v>
          </cell>
          <cell r="J66">
            <v>0</v>
          </cell>
        </row>
        <row r="67">
          <cell r="C67">
            <v>60</v>
          </cell>
          <cell r="D67" t="str">
            <v>ALL RESIDENTIAL</v>
          </cell>
          <cell r="E67">
            <v>1.5714837200000002E-2</v>
          </cell>
          <cell r="F67">
            <v>113.598</v>
          </cell>
          <cell r="G67">
            <v>-2.6577999999999999</v>
          </cell>
          <cell r="H67">
            <v>0</v>
          </cell>
          <cell r="I67">
            <v>171.76169999999999</v>
          </cell>
          <cell r="J67">
            <v>0</v>
          </cell>
        </row>
        <row r="68">
          <cell r="C68">
            <v>61</v>
          </cell>
          <cell r="D68" t="str">
            <v>ALL RESIDENTIAL</v>
          </cell>
          <cell r="E68">
            <v>1.59766452E-2</v>
          </cell>
          <cell r="F68">
            <v>115.4914</v>
          </cell>
          <cell r="G68">
            <v>-2.7021000000000002</v>
          </cell>
          <cell r="H68">
            <v>0</v>
          </cell>
          <cell r="I68">
            <v>174.62439499999999</v>
          </cell>
          <cell r="J68">
            <v>0</v>
          </cell>
        </row>
        <row r="69">
          <cell r="C69">
            <v>62</v>
          </cell>
          <cell r="D69" t="str">
            <v>ALL RESIDENTIAL</v>
          </cell>
          <cell r="E69">
            <v>1.6238453199999999E-2</v>
          </cell>
          <cell r="F69">
            <v>117.3848</v>
          </cell>
          <cell r="G69">
            <v>-2.7464</v>
          </cell>
          <cell r="H69">
            <v>0</v>
          </cell>
          <cell r="I69">
            <v>177.48708999999997</v>
          </cell>
          <cell r="J69">
            <v>0</v>
          </cell>
        </row>
        <row r="70">
          <cell r="C70">
            <v>63</v>
          </cell>
          <cell r="D70" t="str">
            <v>ALL RESIDENTIAL</v>
          </cell>
          <cell r="E70">
            <v>1.6500261200000001E-2</v>
          </cell>
          <cell r="F70">
            <v>119.2782</v>
          </cell>
          <cell r="G70">
            <v>-2.7907000000000002</v>
          </cell>
          <cell r="H70">
            <v>0</v>
          </cell>
          <cell r="I70">
            <v>180.34978499999997</v>
          </cell>
          <cell r="J70">
            <v>0</v>
          </cell>
        </row>
        <row r="71">
          <cell r="C71">
            <v>64</v>
          </cell>
          <cell r="D71" t="str">
            <v>ALL RESIDENTIAL</v>
          </cell>
          <cell r="E71">
            <v>1.67620692E-2</v>
          </cell>
          <cell r="F71">
            <v>121.1716</v>
          </cell>
          <cell r="G71">
            <v>-2.835</v>
          </cell>
          <cell r="H71">
            <v>0</v>
          </cell>
          <cell r="I71">
            <v>183.21247999999997</v>
          </cell>
          <cell r="J71">
            <v>0</v>
          </cell>
        </row>
        <row r="72">
          <cell r="C72">
            <v>65</v>
          </cell>
          <cell r="D72" t="str">
            <v>ALL RESIDENTIAL</v>
          </cell>
          <cell r="E72">
            <v>1.7075224E-2</v>
          </cell>
          <cell r="F72">
            <v>123.08226515544095</v>
          </cell>
          <cell r="G72">
            <v>-2.8776960811199999</v>
          </cell>
          <cell r="H72">
            <v>0</v>
          </cell>
          <cell r="I72">
            <v>186.07517499999997</v>
          </cell>
          <cell r="J72">
            <v>0</v>
          </cell>
        </row>
        <row r="73">
          <cell r="C73">
            <v>66</v>
          </cell>
          <cell r="D73" t="str">
            <v>ALL RESIDENTIAL</v>
          </cell>
          <cell r="E73">
            <v>1.7285685200000001E-2</v>
          </cell>
          <cell r="F73">
            <v>124.9584</v>
          </cell>
          <cell r="G73">
            <v>-2.9236</v>
          </cell>
          <cell r="H73">
            <v>0</v>
          </cell>
          <cell r="I73">
            <v>188.93786999999998</v>
          </cell>
          <cell r="J73">
            <v>0</v>
          </cell>
        </row>
        <row r="74">
          <cell r="C74">
            <v>67</v>
          </cell>
          <cell r="D74" t="str">
            <v>ALL RESIDENTIAL</v>
          </cell>
          <cell r="E74">
            <v>1.75474932E-2</v>
          </cell>
          <cell r="F74">
            <v>126.8518</v>
          </cell>
          <cell r="G74">
            <v>-2.9678999999999998</v>
          </cell>
          <cell r="H74">
            <v>0</v>
          </cell>
          <cell r="I74">
            <v>191.80056500000001</v>
          </cell>
          <cell r="J74">
            <v>0</v>
          </cell>
        </row>
        <row r="75">
          <cell r="C75">
            <v>68</v>
          </cell>
          <cell r="D75" t="str">
            <v>ALL RESIDENTIAL</v>
          </cell>
          <cell r="E75">
            <v>1.7809301199999999E-2</v>
          </cell>
          <cell r="F75">
            <v>128.74520000000001</v>
          </cell>
          <cell r="G75">
            <v>-3.0122</v>
          </cell>
          <cell r="H75">
            <v>0</v>
          </cell>
          <cell r="I75">
            <v>194.66326000000001</v>
          </cell>
          <cell r="J75">
            <v>0</v>
          </cell>
        </row>
        <row r="76">
          <cell r="C76">
            <v>69</v>
          </cell>
          <cell r="D76" t="str">
            <v>ALL RESIDENTIAL</v>
          </cell>
          <cell r="E76">
            <v>1.8071109200000001E-2</v>
          </cell>
          <cell r="F76">
            <v>130.6386</v>
          </cell>
          <cell r="G76">
            <v>-3.0564999999999998</v>
          </cell>
          <cell r="H76">
            <v>0</v>
          </cell>
          <cell r="I76">
            <v>197.52595500000001</v>
          </cell>
          <cell r="J76">
            <v>0</v>
          </cell>
        </row>
        <row r="77">
          <cell r="C77">
            <v>70</v>
          </cell>
          <cell r="D77" t="str">
            <v>ALL RESIDENTIAL</v>
          </cell>
          <cell r="E77">
            <v>1.838418E-2</v>
          </cell>
          <cell r="F77">
            <v>132.51101475555816</v>
          </cell>
          <cell r="G77">
            <v>-3.0980355951199998</v>
          </cell>
          <cell r="H77">
            <v>0</v>
          </cell>
          <cell r="I77">
            <v>200.38865000000001</v>
          </cell>
          <cell r="J77">
            <v>0</v>
          </cell>
        </row>
        <row r="78">
          <cell r="C78">
            <v>71</v>
          </cell>
          <cell r="D78" t="str">
            <v>ALL RESIDENTIAL</v>
          </cell>
          <cell r="E78">
            <v>1.8594725199999999E-2</v>
          </cell>
          <cell r="F78">
            <v>134.4254</v>
          </cell>
          <cell r="G78">
            <v>-3.1450999999999998</v>
          </cell>
          <cell r="H78">
            <v>0</v>
          </cell>
          <cell r="I78">
            <v>203.25134499999999</v>
          </cell>
          <cell r="J78">
            <v>0</v>
          </cell>
        </row>
        <row r="79">
          <cell r="C79">
            <v>72</v>
          </cell>
          <cell r="D79" t="str">
            <v>ALL RESIDENTIAL</v>
          </cell>
          <cell r="E79">
            <v>1.8856533200000001E-2</v>
          </cell>
          <cell r="F79">
            <v>136.31880000000001</v>
          </cell>
          <cell r="G79">
            <v>-3.1894</v>
          </cell>
          <cell r="H79">
            <v>0</v>
          </cell>
          <cell r="I79">
            <v>206.11403999999999</v>
          </cell>
          <cell r="J79">
            <v>0</v>
          </cell>
        </row>
        <row r="80">
          <cell r="C80">
            <v>73</v>
          </cell>
          <cell r="D80" t="str">
            <v>ALL RESIDENTIAL</v>
          </cell>
          <cell r="E80">
            <v>1.91183412E-2</v>
          </cell>
          <cell r="F80">
            <v>138.2122</v>
          </cell>
          <cell r="G80">
            <v>-3.2336999999999998</v>
          </cell>
          <cell r="H80">
            <v>0</v>
          </cell>
          <cell r="I80">
            <v>208.97673499999999</v>
          </cell>
          <cell r="J80">
            <v>0</v>
          </cell>
        </row>
        <row r="81">
          <cell r="C81">
            <v>74</v>
          </cell>
          <cell r="D81" t="str">
            <v>ALL RESIDENTIAL</v>
          </cell>
          <cell r="E81">
            <v>1.9380149199999998E-2</v>
          </cell>
          <cell r="F81">
            <v>140.10560000000001</v>
          </cell>
          <cell r="G81">
            <v>-3.278</v>
          </cell>
          <cell r="H81">
            <v>0</v>
          </cell>
          <cell r="I81">
            <v>211.83942999999996</v>
          </cell>
          <cell r="J81">
            <v>0</v>
          </cell>
        </row>
        <row r="82">
          <cell r="C82">
            <v>75</v>
          </cell>
          <cell r="D82" t="str">
            <v>ALL RESIDENTIAL</v>
          </cell>
          <cell r="E82">
            <v>1.9641957200000001E-2</v>
          </cell>
          <cell r="F82">
            <v>141.999</v>
          </cell>
          <cell r="G82">
            <v>-3.3222999999999998</v>
          </cell>
          <cell r="H82">
            <v>0</v>
          </cell>
          <cell r="I82">
            <v>214.702125</v>
          </cell>
          <cell r="J82">
            <v>0</v>
          </cell>
        </row>
        <row r="83">
          <cell r="C83">
            <v>76</v>
          </cell>
          <cell r="D83" t="str">
            <v>ALL RESIDENTIAL</v>
          </cell>
          <cell r="E83">
            <v>1.99037652E-2</v>
          </cell>
          <cell r="F83">
            <v>143.89240000000001</v>
          </cell>
          <cell r="G83">
            <v>-3.3666</v>
          </cell>
          <cell r="H83">
            <v>0</v>
          </cell>
          <cell r="I83">
            <v>217.56481999999997</v>
          </cell>
          <cell r="J83">
            <v>0</v>
          </cell>
        </row>
        <row r="84">
          <cell r="C84">
            <v>77</v>
          </cell>
          <cell r="D84" t="str">
            <v>ALL RESIDENTIAL</v>
          </cell>
          <cell r="E84">
            <v>2.0165573199999998E-2</v>
          </cell>
          <cell r="F84">
            <v>145.78579999999999</v>
          </cell>
          <cell r="G84">
            <v>-3.4108999999999998</v>
          </cell>
          <cell r="H84">
            <v>0</v>
          </cell>
          <cell r="I84">
            <v>220.427515</v>
          </cell>
          <cell r="J84">
            <v>0</v>
          </cell>
        </row>
        <row r="85">
          <cell r="C85">
            <v>78</v>
          </cell>
          <cell r="D85" t="str">
            <v>ALL RESIDENTIAL</v>
          </cell>
          <cell r="E85">
            <v>2.0427381200000001E-2</v>
          </cell>
          <cell r="F85">
            <v>147.67920000000001</v>
          </cell>
          <cell r="G85">
            <v>-3.4552</v>
          </cell>
          <cell r="H85">
            <v>0</v>
          </cell>
          <cell r="I85">
            <v>223.29020999999997</v>
          </cell>
          <cell r="J85">
            <v>0</v>
          </cell>
        </row>
        <row r="86">
          <cell r="C86">
            <v>79</v>
          </cell>
          <cell r="D86" t="str">
            <v>ALL RESIDENTIAL</v>
          </cell>
          <cell r="E86">
            <v>2.0689189199999999E-2</v>
          </cell>
          <cell r="F86">
            <v>149.57259999999999</v>
          </cell>
          <cell r="G86">
            <v>-3.4994999999999998</v>
          </cell>
          <cell r="H86">
            <v>0</v>
          </cell>
          <cell r="I86">
            <v>226.152905</v>
          </cell>
          <cell r="J86">
            <v>0</v>
          </cell>
        </row>
        <row r="87">
          <cell r="C87">
            <v>80</v>
          </cell>
          <cell r="D87" t="str">
            <v>ALL RESIDENTIAL</v>
          </cell>
          <cell r="E87">
            <v>2.0950997200000002E-2</v>
          </cell>
          <cell r="F87">
            <v>151.46600000000001</v>
          </cell>
          <cell r="G87">
            <v>-3.5438000000000001</v>
          </cell>
          <cell r="H87">
            <v>0</v>
          </cell>
          <cell r="I87">
            <v>229.01559999999998</v>
          </cell>
          <cell r="J87">
            <v>0</v>
          </cell>
        </row>
        <row r="88">
          <cell r="C88">
            <v>81</v>
          </cell>
          <cell r="D88" t="str">
            <v>ALL RESIDENTIAL</v>
          </cell>
          <cell r="E88">
            <v>2.12128052E-2</v>
          </cell>
          <cell r="F88">
            <v>153.35939999999999</v>
          </cell>
          <cell r="G88">
            <v>-3.5880999999999998</v>
          </cell>
          <cell r="H88">
            <v>0</v>
          </cell>
          <cell r="I88">
            <v>231.87829500000001</v>
          </cell>
          <cell r="J88">
            <v>0</v>
          </cell>
        </row>
        <row r="89">
          <cell r="C89">
            <v>82</v>
          </cell>
          <cell r="D89" t="str">
            <v>ALL RESIDENTIAL</v>
          </cell>
          <cell r="E89">
            <v>2.1474613199999999E-2</v>
          </cell>
          <cell r="F89">
            <v>155.25280000000001</v>
          </cell>
          <cell r="G89">
            <v>-3.6324000000000001</v>
          </cell>
          <cell r="H89">
            <v>0</v>
          </cell>
          <cell r="I89">
            <v>234.74098999999998</v>
          </cell>
          <cell r="J89">
            <v>0</v>
          </cell>
        </row>
        <row r="90">
          <cell r="C90">
            <v>83</v>
          </cell>
          <cell r="D90" t="str">
            <v>ALL RESIDENTIAL</v>
          </cell>
          <cell r="E90">
            <v>2.1736421200000001E-2</v>
          </cell>
          <cell r="F90">
            <v>157.14619999999999</v>
          </cell>
          <cell r="G90">
            <v>-3.6766999999999999</v>
          </cell>
          <cell r="H90">
            <v>0</v>
          </cell>
          <cell r="I90">
            <v>237.60368500000001</v>
          </cell>
          <cell r="J90">
            <v>0</v>
          </cell>
        </row>
        <row r="91">
          <cell r="C91">
            <v>84</v>
          </cell>
          <cell r="D91" t="str">
            <v>ALL RESIDENTIAL</v>
          </cell>
          <cell r="E91">
            <v>2.19982292E-2</v>
          </cell>
          <cell r="F91">
            <v>159.03960000000001</v>
          </cell>
          <cell r="G91">
            <v>-3.7210000000000001</v>
          </cell>
          <cell r="H91">
            <v>0</v>
          </cell>
          <cell r="I91">
            <v>240.46637999999999</v>
          </cell>
          <cell r="J91">
            <v>0</v>
          </cell>
        </row>
        <row r="92">
          <cell r="C92">
            <v>85</v>
          </cell>
          <cell r="D92" t="str">
            <v>ALL RESIDENTIAL</v>
          </cell>
          <cell r="E92">
            <v>2.2260037199999999E-2</v>
          </cell>
          <cell r="F92">
            <v>160.93299999999999</v>
          </cell>
          <cell r="G92">
            <v>-3.7652999999999999</v>
          </cell>
          <cell r="H92">
            <v>0</v>
          </cell>
          <cell r="I92">
            <v>243.32907500000002</v>
          </cell>
          <cell r="J92">
            <v>0</v>
          </cell>
        </row>
        <row r="93">
          <cell r="C93">
            <v>86</v>
          </cell>
          <cell r="D93" t="str">
            <v>ALL RESIDENTIAL</v>
          </cell>
          <cell r="E93">
            <v>2.2521845200000001E-2</v>
          </cell>
          <cell r="F93">
            <v>162.82640000000001</v>
          </cell>
          <cell r="G93">
            <v>-3.8096000000000001</v>
          </cell>
          <cell r="H93">
            <v>0</v>
          </cell>
          <cell r="I93">
            <v>246.19176999999999</v>
          </cell>
          <cell r="J93">
            <v>0</v>
          </cell>
        </row>
        <row r="94">
          <cell r="C94">
            <v>87</v>
          </cell>
          <cell r="D94" t="str">
            <v>ALL RESIDENTIAL</v>
          </cell>
          <cell r="E94">
            <v>2.27836532E-2</v>
          </cell>
          <cell r="F94">
            <v>164.71979999999999</v>
          </cell>
          <cell r="G94">
            <v>-3.8538999999999999</v>
          </cell>
          <cell r="H94">
            <v>0</v>
          </cell>
          <cell r="I94">
            <v>249.05446499999994</v>
          </cell>
          <cell r="J94">
            <v>0</v>
          </cell>
        </row>
        <row r="95">
          <cell r="C95">
            <v>88</v>
          </cell>
          <cell r="D95" t="str">
            <v>ALL RESIDENTIAL</v>
          </cell>
          <cell r="E95">
            <v>2.3045461199999999E-2</v>
          </cell>
          <cell r="F95">
            <v>166.61320000000001</v>
          </cell>
          <cell r="G95">
            <v>-3.8982000000000001</v>
          </cell>
          <cell r="H95">
            <v>0</v>
          </cell>
          <cell r="I95">
            <v>251.91715999999997</v>
          </cell>
          <cell r="J95">
            <v>0</v>
          </cell>
        </row>
        <row r="96">
          <cell r="C96">
            <v>89</v>
          </cell>
          <cell r="D96" t="str">
            <v>ALL RESIDENTIAL</v>
          </cell>
          <cell r="E96">
            <v>2.3307269200000001E-2</v>
          </cell>
          <cell r="F96">
            <v>168.50659999999999</v>
          </cell>
          <cell r="G96">
            <v>-3.9424999999999999</v>
          </cell>
          <cell r="H96">
            <v>0</v>
          </cell>
          <cell r="I96">
            <v>254.77985499999994</v>
          </cell>
          <cell r="J96">
            <v>0</v>
          </cell>
        </row>
        <row r="97">
          <cell r="C97">
            <v>90</v>
          </cell>
          <cell r="D97" t="str">
            <v>ALL RESIDENTIAL</v>
          </cell>
          <cell r="E97">
            <v>2.35690772E-2</v>
          </cell>
          <cell r="F97">
            <v>170.4</v>
          </cell>
          <cell r="G97">
            <v>-3.9868000000000001</v>
          </cell>
          <cell r="H97">
            <v>0</v>
          </cell>
          <cell r="I97">
            <v>257.64254999999997</v>
          </cell>
          <cell r="J97">
            <v>0</v>
          </cell>
        </row>
        <row r="98">
          <cell r="C98">
            <v>91</v>
          </cell>
          <cell r="D98" t="str">
            <v>ALL RESIDENTIAL</v>
          </cell>
          <cell r="E98">
            <v>2.3830885199999999E-2</v>
          </cell>
          <cell r="F98">
            <v>172.29339999999999</v>
          </cell>
          <cell r="G98">
            <v>-4.0310999999999995</v>
          </cell>
          <cell r="H98">
            <v>0</v>
          </cell>
          <cell r="I98">
            <v>260.50524499999995</v>
          </cell>
          <cell r="J98">
            <v>0</v>
          </cell>
        </row>
        <row r="99">
          <cell r="C99">
            <v>92</v>
          </cell>
          <cell r="D99" t="str">
            <v>ALL RESIDENTIAL</v>
          </cell>
          <cell r="E99">
            <v>2.4092693200000001E-2</v>
          </cell>
          <cell r="F99">
            <v>174.18680000000001</v>
          </cell>
          <cell r="G99">
            <v>-4.0753999999999992</v>
          </cell>
          <cell r="H99">
            <v>0</v>
          </cell>
          <cell r="I99">
            <v>263.36793999999998</v>
          </cell>
          <cell r="J99">
            <v>0</v>
          </cell>
        </row>
        <row r="100">
          <cell r="C100">
            <v>93</v>
          </cell>
          <cell r="D100" t="str">
            <v>ALL RESIDENTIAL</v>
          </cell>
          <cell r="E100">
            <v>2.43545012E-2</v>
          </cell>
          <cell r="F100">
            <v>176.08019999999999</v>
          </cell>
          <cell r="G100">
            <v>-4.1196999999999999</v>
          </cell>
          <cell r="H100">
            <v>0</v>
          </cell>
          <cell r="I100">
            <v>266.23063499999995</v>
          </cell>
          <cell r="J100">
            <v>0</v>
          </cell>
        </row>
        <row r="101">
          <cell r="C101">
            <v>94</v>
          </cell>
          <cell r="D101" t="str">
            <v>ALL RESIDENTIAL</v>
          </cell>
          <cell r="E101">
            <v>2.4616309199999999E-2</v>
          </cell>
          <cell r="F101">
            <v>177.9736</v>
          </cell>
          <cell r="G101">
            <v>-4.1639999999999997</v>
          </cell>
          <cell r="H101">
            <v>0</v>
          </cell>
          <cell r="I101">
            <v>269.09332999999998</v>
          </cell>
          <cell r="J101">
            <v>0</v>
          </cell>
        </row>
        <row r="102">
          <cell r="C102">
            <v>95</v>
          </cell>
          <cell r="D102" t="str">
            <v>ALL RESIDENTIAL</v>
          </cell>
          <cell r="E102">
            <v>2.4878117200000001E-2</v>
          </cell>
          <cell r="F102">
            <v>179.86699999999999</v>
          </cell>
          <cell r="G102">
            <v>-4.2082999999999995</v>
          </cell>
          <cell r="H102">
            <v>0</v>
          </cell>
          <cell r="I102">
            <v>271.95602499999995</v>
          </cell>
          <cell r="J102">
            <v>0</v>
          </cell>
        </row>
        <row r="103">
          <cell r="C103">
            <v>96</v>
          </cell>
          <cell r="D103" t="str">
            <v>ALL RESIDENTIAL</v>
          </cell>
          <cell r="E103">
            <v>2.51399252E-2</v>
          </cell>
          <cell r="F103">
            <v>181.7604</v>
          </cell>
          <cell r="G103">
            <v>-4.2525999999999993</v>
          </cell>
          <cell r="H103">
            <v>0</v>
          </cell>
          <cell r="I103">
            <v>274.81871999999998</v>
          </cell>
          <cell r="J103">
            <v>0</v>
          </cell>
        </row>
        <row r="104">
          <cell r="C104">
            <v>97</v>
          </cell>
          <cell r="D104" t="str">
            <v>ALL RESIDENTIAL</v>
          </cell>
          <cell r="E104">
            <v>2.5401733199999998E-2</v>
          </cell>
          <cell r="F104">
            <v>183.65379999999999</v>
          </cell>
          <cell r="G104">
            <v>-4.2968999999999991</v>
          </cell>
          <cell r="H104">
            <v>0</v>
          </cell>
          <cell r="I104">
            <v>277.68141499999996</v>
          </cell>
          <cell r="J104">
            <v>0</v>
          </cell>
        </row>
        <row r="105">
          <cell r="C105">
            <v>98</v>
          </cell>
          <cell r="D105" t="str">
            <v>ALL RESIDENTIAL</v>
          </cell>
          <cell r="E105">
            <v>2.5663541200000001E-2</v>
          </cell>
          <cell r="F105">
            <v>185.5472</v>
          </cell>
          <cell r="G105">
            <v>-4.3411999999999997</v>
          </cell>
          <cell r="H105">
            <v>0</v>
          </cell>
          <cell r="I105">
            <v>280.54410999999999</v>
          </cell>
          <cell r="J105">
            <v>0</v>
          </cell>
        </row>
        <row r="106">
          <cell r="C106">
            <v>99</v>
          </cell>
          <cell r="D106" t="str">
            <v>ALL RESIDENTIAL</v>
          </cell>
          <cell r="E106">
            <v>2.59253492E-2</v>
          </cell>
          <cell r="F106">
            <v>187.44059999999999</v>
          </cell>
          <cell r="G106">
            <v>-4.3854999999999995</v>
          </cell>
          <cell r="H106">
            <v>0</v>
          </cell>
          <cell r="I106">
            <v>283.40680499999996</v>
          </cell>
          <cell r="J106">
            <v>0</v>
          </cell>
        </row>
        <row r="107">
          <cell r="C107">
            <v>100</v>
          </cell>
          <cell r="D107" t="str">
            <v>ALL RESIDENTIAL</v>
          </cell>
          <cell r="E107">
            <v>2.6187157199999998E-2</v>
          </cell>
          <cell r="F107">
            <v>189.334</v>
          </cell>
          <cell r="G107">
            <v>-4.4297999999999993</v>
          </cell>
          <cell r="H107">
            <v>0</v>
          </cell>
          <cell r="I107">
            <v>286.26949999999999</v>
          </cell>
          <cell r="J107">
            <v>0</v>
          </cell>
        </row>
        <row r="108">
          <cell r="C108">
            <v>128</v>
          </cell>
          <cell r="D108" t="str">
            <v>ALL RESIDENTIAL</v>
          </cell>
          <cell r="E108">
            <v>3.3517781199999999E-2</v>
          </cell>
          <cell r="F108">
            <v>242.3492</v>
          </cell>
          <cell r="G108">
            <v>-5.6701999999999995</v>
          </cell>
          <cell r="H108">
            <v>0</v>
          </cell>
          <cell r="I108">
            <v>366.42495999999994</v>
          </cell>
          <cell r="J108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U265"/>
  <sheetViews>
    <sheetView zoomScale="80" zoomScaleNormal="80" workbookViewId="0">
      <pane ySplit="2" topLeftCell="A3" activePane="bottomLeft" state="frozen"/>
      <selection pane="bottomLeft" activeCell="G245" sqref="G245"/>
    </sheetView>
  </sheetViews>
  <sheetFormatPr defaultRowHeight="12.75"/>
  <cols>
    <col min="1" max="1" width="10.5703125" style="2" customWidth="1"/>
    <col min="2" max="2" width="9.140625" style="2"/>
    <col min="3" max="3" width="33.42578125" style="1" hidden="1" customWidth="1"/>
    <col min="4" max="4" width="26.42578125" style="1" customWidth="1"/>
    <col min="5" max="5" width="23.28515625" style="1" hidden="1" customWidth="1"/>
    <col min="6" max="6" width="7.28515625" style="1" hidden="1" customWidth="1"/>
    <col min="7" max="7" width="15.28515625" style="109" customWidth="1"/>
    <col min="8" max="8" width="10.5703125" style="16" customWidth="1"/>
    <col min="9" max="9" width="21.42578125" style="124" customWidth="1"/>
    <col min="10" max="10" width="16.7109375" style="118" customWidth="1"/>
    <col min="11" max="11" width="16.7109375" style="121" customWidth="1"/>
    <col min="12" max="12" width="16.7109375" style="124" customWidth="1"/>
    <col min="13" max="13" width="16.7109375" style="118" customWidth="1"/>
    <col min="14" max="14" width="16.7109375" style="4" customWidth="1"/>
    <col min="15" max="20" width="16.7109375" style="1" customWidth="1"/>
    <col min="21" max="21" width="11.5703125" style="1" bestFit="1" customWidth="1"/>
    <col min="22" max="16384" width="9.140625" style="1"/>
  </cols>
  <sheetData>
    <row r="1" spans="1:21">
      <c r="G1" s="198">
        <f>SUM(G3:G24)</f>
        <v>129683.9117</v>
      </c>
      <c r="O1" s="198">
        <f>SUM(O3:O24)</f>
        <v>1480.152918</v>
      </c>
      <c r="P1" s="198">
        <f>SUM(P3:P24)</f>
        <v>7376034.1699999999</v>
      </c>
      <c r="Q1" s="198">
        <f>SUM(Q3:Q24)</f>
        <v>-72063.549453999978</v>
      </c>
      <c r="R1" s="198">
        <f>SUM(R3:R24)</f>
        <v>1142.1093250000001</v>
      </c>
      <c r="S1" s="198">
        <f>SUM(S3:S24)</f>
        <v>6214594.1800000006</v>
      </c>
      <c r="U1" s="193">
        <f>SUM(U3:U265)</f>
        <v>761590.95555999991</v>
      </c>
    </row>
    <row r="2" spans="1:21" ht="89.25">
      <c r="A2" s="5" t="s">
        <v>309</v>
      </c>
      <c r="B2" s="5" t="s">
        <v>308</v>
      </c>
      <c r="C2" s="1" t="s">
        <v>0</v>
      </c>
      <c r="D2" s="7" t="s">
        <v>1</v>
      </c>
      <c r="E2" s="1" t="s">
        <v>2</v>
      </c>
      <c r="F2" s="1" t="s">
        <v>3</v>
      </c>
      <c r="G2" s="199" t="s">
        <v>4</v>
      </c>
      <c r="H2" s="93" t="s">
        <v>386</v>
      </c>
      <c r="I2" s="123" t="s">
        <v>5</v>
      </c>
      <c r="J2" s="117" t="s">
        <v>6</v>
      </c>
      <c r="K2" s="120" t="s">
        <v>7</v>
      </c>
      <c r="L2" s="123" t="s">
        <v>8</v>
      </c>
      <c r="M2" s="117" t="s">
        <v>9</v>
      </c>
      <c r="N2" s="194" t="s">
        <v>10</v>
      </c>
      <c r="O2" s="7" t="s">
        <v>5</v>
      </c>
      <c r="P2" s="7" t="s">
        <v>6</v>
      </c>
      <c r="Q2" s="7" t="s">
        <v>7</v>
      </c>
      <c r="R2" s="7" t="s">
        <v>8</v>
      </c>
      <c r="S2" s="7" t="s">
        <v>9</v>
      </c>
      <c r="T2" s="7" t="s">
        <v>10</v>
      </c>
      <c r="U2" s="195" t="s">
        <v>584</v>
      </c>
    </row>
    <row r="3" spans="1:21" ht="25.5" hidden="1">
      <c r="A3" s="116">
        <v>7</v>
      </c>
      <c r="B3" s="108" t="s">
        <v>559</v>
      </c>
      <c r="C3" s="1" t="s">
        <v>262</v>
      </c>
      <c r="D3" s="108" t="s">
        <v>12</v>
      </c>
      <c r="E3" s="1" t="s">
        <v>263</v>
      </c>
      <c r="F3" s="1" t="s">
        <v>14</v>
      </c>
      <c r="G3" s="109">
        <v>2551.92</v>
      </c>
      <c r="H3" s="94">
        <f t="shared" ref="H3:H24" si="0">VLOOKUP(D3,BLDPERC,4, FALSE)</f>
        <v>6.3420158550396385E-2</v>
      </c>
      <c r="I3" s="124">
        <f t="shared" ref="I3:M4" si="1">O3/$U3</f>
        <v>9.0883726762594434E-3</v>
      </c>
      <c r="J3" s="124">
        <f t="shared" si="1"/>
        <v>48.622605724317374</v>
      </c>
      <c r="K3" s="124">
        <f t="shared" si="1"/>
        <v>-0.29701793159660178</v>
      </c>
      <c r="L3" s="124">
        <f t="shared" si="1"/>
        <v>7.3612417317157272E-3</v>
      </c>
      <c r="M3" s="124">
        <f t="shared" si="1"/>
        <v>41.427239098404335</v>
      </c>
      <c r="N3" s="4">
        <v>0</v>
      </c>
      <c r="O3" s="110">
        <v>23.192799999999998</v>
      </c>
      <c r="P3" s="110">
        <v>124081</v>
      </c>
      <c r="Q3" s="110">
        <v>-757.96600000000001</v>
      </c>
      <c r="R3" s="110">
        <v>18.785299999999999</v>
      </c>
      <c r="S3" s="110">
        <v>105719</v>
      </c>
      <c r="T3" s="1">
        <v>0</v>
      </c>
      <c r="U3" s="166">
        <v>2551.92</v>
      </c>
    </row>
    <row r="4" spans="1:21" ht="25.5" hidden="1">
      <c r="A4" s="116">
        <v>7</v>
      </c>
      <c r="B4" s="108" t="s">
        <v>559</v>
      </c>
      <c r="C4" s="1" t="s">
        <v>266</v>
      </c>
      <c r="D4" s="108" t="s">
        <v>16</v>
      </c>
      <c r="E4" s="1" t="s">
        <v>263</v>
      </c>
      <c r="F4" s="1" t="s">
        <v>14</v>
      </c>
      <c r="G4" s="109">
        <v>4978.2</v>
      </c>
      <c r="H4" s="94">
        <f t="shared" si="0"/>
        <v>9.7395243488108737E-3</v>
      </c>
      <c r="I4" s="124">
        <f t="shared" si="1"/>
        <v>9.4609121124881075E-3</v>
      </c>
      <c r="J4" s="124">
        <f t="shared" si="1"/>
        <v>49.916288782079</v>
      </c>
      <c r="K4" s="124">
        <f t="shared" si="1"/>
        <v>-0.4475414849319807</v>
      </c>
      <c r="L4" s="124">
        <f t="shared" si="1"/>
        <v>7.1239482040700323E-3</v>
      </c>
      <c r="M4" s="124">
        <f t="shared" si="1"/>
        <v>40.439005102986414</v>
      </c>
      <c r="N4" s="4">
        <v>0</v>
      </c>
      <c r="O4" s="110">
        <v>6.1256000000000004</v>
      </c>
      <c r="P4" s="110">
        <v>32319</v>
      </c>
      <c r="Q4" s="110">
        <v>-289.767</v>
      </c>
      <c r="R4" s="110">
        <v>4.6124999999999998</v>
      </c>
      <c r="S4" s="110">
        <v>26182.799999999999</v>
      </c>
      <c r="T4" s="1">
        <v>0</v>
      </c>
      <c r="U4" s="166">
        <v>647.46400000000006</v>
      </c>
    </row>
    <row r="5" spans="1:21" ht="25.5" hidden="1">
      <c r="A5" s="116">
        <v>7</v>
      </c>
      <c r="B5" s="108" t="s">
        <v>559</v>
      </c>
      <c r="C5" s="1" t="s">
        <v>264</v>
      </c>
      <c r="D5" s="108" t="s">
        <v>18</v>
      </c>
      <c r="E5" s="1" t="s">
        <v>263</v>
      </c>
      <c r="F5" s="1" t="s">
        <v>14</v>
      </c>
      <c r="G5" s="109">
        <v>647.46400000000006</v>
      </c>
      <c r="H5" s="94">
        <f t="shared" si="0"/>
        <v>9.7395243488108737E-3</v>
      </c>
      <c r="I5" s="124">
        <f t="shared" ref="I5:I24" si="2">O5/$U5</f>
        <v>1.0501622150864177E-2</v>
      </c>
      <c r="J5" s="124">
        <f t="shared" ref="J5:J24" si="3">P5/$U5</f>
        <v>51.378205926036557</v>
      </c>
      <c r="K5" s="124">
        <f t="shared" ref="K5:K24" si="4">Q5/$U5</f>
        <v>-0.31068005874592386</v>
      </c>
      <c r="L5" s="124">
        <f t="shared" ref="L5:L24" si="5">R5/$U5</f>
        <v>8.0438768990781524E-3</v>
      </c>
      <c r="M5" s="124">
        <f t="shared" ref="M5:M24" si="6">S5/$U5</f>
        <v>41.94815755192127</v>
      </c>
      <c r="N5" s="4">
        <v>0</v>
      </c>
      <c r="O5" s="110">
        <v>25.312899999999999</v>
      </c>
      <c r="P5" s="110">
        <v>123841</v>
      </c>
      <c r="Q5" s="110">
        <v>-748.85699999999997</v>
      </c>
      <c r="R5" s="110">
        <v>19.3888</v>
      </c>
      <c r="S5" s="110">
        <v>101111</v>
      </c>
      <c r="T5" s="1">
        <v>0</v>
      </c>
      <c r="U5" s="166">
        <v>2410.38</v>
      </c>
    </row>
    <row r="6" spans="1:21" ht="25.5" hidden="1">
      <c r="A6" s="116">
        <v>7</v>
      </c>
      <c r="B6" s="108" t="s">
        <v>559</v>
      </c>
      <c r="C6" s="1" t="s">
        <v>284</v>
      </c>
      <c r="D6" s="108" t="s">
        <v>20</v>
      </c>
      <c r="E6" s="1" t="s">
        <v>263</v>
      </c>
      <c r="F6" s="1" t="s">
        <v>14</v>
      </c>
      <c r="G6" s="109">
        <v>24.6267</v>
      </c>
      <c r="H6" s="94">
        <f t="shared" si="0"/>
        <v>9.7395243488108737E-3</v>
      </c>
      <c r="I6" s="124">
        <f t="shared" si="2"/>
        <v>1.433283114378691E-2</v>
      </c>
      <c r="J6" s="124">
        <f t="shared" si="3"/>
        <v>51.317946245630949</v>
      </c>
      <c r="K6" s="124">
        <f t="shared" si="4"/>
        <v>-0.89203125627736934</v>
      </c>
      <c r="L6" s="124">
        <f t="shared" si="5"/>
        <v>1.0641657627254832E-2</v>
      </c>
      <c r="M6" s="124">
        <f t="shared" si="6"/>
        <v>43.595074524928691</v>
      </c>
      <c r="N6" s="4">
        <v>0</v>
      </c>
      <c r="O6" s="110">
        <v>71.351699999999994</v>
      </c>
      <c r="P6" s="110">
        <v>255471</v>
      </c>
      <c r="Q6" s="110">
        <v>-4440.71</v>
      </c>
      <c r="R6" s="110">
        <v>52.976300000000002</v>
      </c>
      <c r="S6" s="110">
        <v>217025</v>
      </c>
      <c r="T6" s="1">
        <v>0</v>
      </c>
      <c r="U6" s="166">
        <v>4978.2</v>
      </c>
    </row>
    <row r="7" spans="1:21" ht="25.5" hidden="1">
      <c r="A7" s="116">
        <v>7</v>
      </c>
      <c r="B7" s="108" t="s">
        <v>559</v>
      </c>
      <c r="C7" s="1" t="s">
        <v>265</v>
      </c>
      <c r="D7" s="108" t="s">
        <v>22</v>
      </c>
      <c r="E7" s="1" t="s">
        <v>263</v>
      </c>
      <c r="F7" s="1" t="s">
        <v>14</v>
      </c>
      <c r="G7" s="109">
        <v>2410.38</v>
      </c>
      <c r="H7" s="94">
        <f t="shared" si="0"/>
        <v>9.7395243488108737E-3</v>
      </c>
      <c r="I7" s="124">
        <f t="shared" si="2"/>
        <v>1.4303197248146474E-2</v>
      </c>
      <c r="J7" s="124">
        <f t="shared" si="3"/>
        <v>50.703860543518481</v>
      </c>
      <c r="K7" s="124">
        <f t="shared" si="4"/>
        <v>-0.83488878838959024</v>
      </c>
      <c r="L7" s="124">
        <f t="shared" si="5"/>
        <v>1.1023722402664145E-2</v>
      </c>
      <c r="M7" s="124">
        <f t="shared" si="6"/>
        <v>42.609875426551007</v>
      </c>
      <c r="N7" s="4">
        <v>0</v>
      </c>
      <c r="O7" s="110">
        <v>208.738</v>
      </c>
      <c r="P7" s="110">
        <v>739962</v>
      </c>
      <c r="Q7" s="110">
        <v>-12184.2</v>
      </c>
      <c r="R7" s="110">
        <v>160.87799999999999</v>
      </c>
      <c r="S7" s="110">
        <v>621840</v>
      </c>
      <c r="T7" s="1">
        <v>0</v>
      </c>
      <c r="U7" s="166">
        <v>14593.8</v>
      </c>
    </row>
    <row r="8" spans="1:21" ht="25.5" hidden="1">
      <c r="A8" s="116">
        <v>7</v>
      </c>
      <c r="B8" s="108" t="s">
        <v>559</v>
      </c>
      <c r="C8" s="1" t="s">
        <v>267</v>
      </c>
      <c r="D8" s="108" t="s">
        <v>24</v>
      </c>
      <c r="E8" s="1" t="s">
        <v>263</v>
      </c>
      <c r="F8" s="1" t="s">
        <v>14</v>
      </c>
      <c r="G8" s="109">
        <v>14593.7</v>
      </c>
      <c r="H8" s="94">
        <f t="shared" si="0"/>
        <v>3.3975084937712349E-3</v>
      </c>
      <c r="I8" s="124">
        <f t="shared" si="2"/>
        <v>1.1056972435607774E-2</v>
      </c>
      <c r="J8" s="124">
        <f t="shared" si="3"/>
        <v>74.368007230004523</v>
      </c>
      <c r="K8" s="124">
        <f t="shared" si="4"/>
        <v>-2.1855761409850882</v>
      </c>
      <c r="L8" s="124">
        <f t="shared" si="5"/>
        <v>8.9147401717126068E-3</v>
      </c>
      <c r="M8" s="124">
        <f t="shared" si="6"/>
        <v>70.062358788974237</v>
      </c>
      <c r="N8" s="4">
        <v>0</v>
      </c>
      <c r="O8" s="110">
        <v>6.1172700000000004</v>
      </c>
      <c r="P8" s="110">
        <v>41144.1</v>
      </c>
      <c r="Q8" s="110">
        <v>-1209.17</v>
      </c>
      <c r="R8" s="110">
        <v>4.93208</v>
      </c>
      <c r="S8" s="110">
        <v>38762</v>
      </c>
      <c r="T8" s="1">
        <v>0</v>
      </c>
      <c r="U8" s="166">
        <v>553.25</v>
      </c>
    </row>
    <row r="9" spans="1:21" ht="25.5" hidden="1">
      <c r="A9" s="116">
        <v>7</v>
      </c>
      <c r="B9" s="108" t="s">
        <v>559</v>
      </c>
      <c r="C9" s="1" t="s">
        <v>268</v>
      </c>
      <c r="D9" s="108" t="s">
        <v>26</v>
      </c>
      <c r="E9" s="1" t="s">
        <v>263</v>
      </c>
      <c r="F9" s="1" t="s">
        <v>14</v>
      </c>
      <c r="G9" s="109">
        <v>553.25</v>
      </c>
      <c r="H9" s="94">
        <f t="shared" si="0"/>
        <v>3.5107587768969425E-2</v>
      </c>
      <c r="I9" s="124">
        <f t="shared" si="2"/>
        <v>1.5243436791989482E-2</v>
      </c>
      <c r="J9" s="124">
        <f t="shared" si="3"/>
        <v>85.009110065434044</v>
      </c>
      <c r="K9" s="124">
        <f t="shared" si="4"/>
        <v>-2.273534335704591</v>
      </c>
      <c r="L9" s="124">
        <f t="shared" si="5"/>
        <v>1.2908513818252875E-2</v>
      </c>
      <c r="M9" s="124">
        <f t="shared" si="6"/>
        <v>75.602030092262524</v>
      </c>
      <c r="N9" s="4">
        <v>0</v>
      </c>
      <c r="O9" s="110">
        <v>144.31800000000001</v>
      </c>
      <c r="P9" s="110">
        <v>804828</v>
      </c>
      <c r="Q9" s="110">
        <v>-21524.799999999999</v>
      </c>
      <c r="R9" s="110">
        <v>122.212</v>
      </c>
      <c r="S9" s="110">
        <v>715766</v>
      </c>
      <c r="T9" s="1">
        <v>0</v>
      </c>
      <c r="U9" s="166">
        <v>9467.5499999999993</v>
      </c>
    </row>
    <row r="10" spans="1:21" ht="25.5" hidden="1">
      <c r="A10" s="116">
        <v>7</v>
      </c>
      <c r="B10" s="108" t="s">
        <v>559</v>
      </c>
      <c r="C10" s="1" t="s">
        <v>269</v>
      </c>
      <c r="D10" s="108" t="s">
        <v>28</v>
      </c>
      <c r="E10" s="1" t="s">
        <v>263</v>
      </c>
      <c r="F10" s="1" t="s">
        <v>14</v>
      </c>
      <c r="G10" s="109">
        <v>9467.5499999999993</v>
      </c>
      <c r="H10" s="94">
        <f t="shared" si="0"/>
        <v>3.5107587768969425E-2</v>
      </c>
      <c r="I10" s="124">
        <f t="shared" si="2"/>
        <v>1.3902940379530399E-2</v>
      </c>
      <c r="J10" s="124">
        <f t="shared" si="3"/>
        <v>80.660580974894174</v>
      </c>
      <c r="K10" s="124">
        <f t="shared" si="4"/>
        <v>-0.73059134610892573</v>
      </c>
      <c r="L10" s="124">
        <f t="shared" si="5"/>
        <v>1.0165005092173003E-2</v>
      </c>
      <c r="M10" s="124">
        <f t="shared" si="6"/>
        <v>64.301251086174517</v>
      </c>
      <c r="N10" s="4">
        <v>0</v>
      </c>
      <c r="O10" s="110">
        <v>148.79900000000001</v>
      </c>
      <c r="P10" s="110">
        <v>863286</v>
      </c>
      <c r="Q10" s="110">
        <v>-7819.3</v>
      </c>
      <c r="R10" s="110">
        <v>108.79300000000001</v>
      </c>
      <c r="S10" s="110">
        <v>688197</v>
      </c>
      <c r="T10" s="1">
        <v>0</v>
      </c>
      <c r="U10" s="166">
        <v>10702.7</v>
      </c>
    </row>
    <row r="11" spans="1:21" ht="25.5" hidden="1">
      <c r="A11" s="116">
        <v>7</v>
      </c>
      <c r="B11" s="108" t="s">
        <v>559</v>
      </c>
      <c r="C11" s="1" t="s">
        <v>270</v>
      </c>
      <c r="D11" s="108" t="s">
        <v>30</v>
      </c>
      <c r="E11" s="1" t="s">
        <v>263</v>
      </c>
      <c r="F11" s="1" t="s">
        <v>14</v>
      </c>
      <c r="G11" s="109">
        <v>10702.7</v>
      </c>
      <c r="H11" s="94">
        <f t="shared" si="0"/>
        <v>0.23952434881087203</v>
      </c>
      <c r="I11" s="124">
        <f t="shared" si="2"/>
        <v>5.1842833887551657E-3</v>
      </c>
      <c r="J11" s="124">
        <f t="shared" si="3"/>
        <v>37.577949995130297</v>
      </c>
      <c r="K11" s="124">
        <f t="shared" si="4"/>
        <v>-0.28397033656588705</v>
      </c>
      <c r="L11" s="124">
        <f t="shared" si="5"/>
        <v>3.5923643092677362E-3</v>
      </c>
      <c r="M11" s="124">
        <f t="shared" si="6"/>
        <v>30.10282025238963</v>
      </c>
      <c r="N11" s="4">
        <v>0</v>
      </c>
      <c r="O11" s="110">
        <v>186.30500000000001</v>
      </c>
      <c r="P11" s="110">
        <v>1350420</v>
      </c>
      <c r="Q11" s="110">
        <v>-10204.9</v>
      </c>
      <c r="R11" s="110">
        <v>129.09700000000001</v>
      </c>
      <c r="S11" s="110">
        <v>1081790</v>
      </c>
      <c r="T11" s="1">
        <v>0</v>
      </c>
      <c r="U11" s="166">
        <v>35936.5</v>
      </c>
    </row>
    <row r="12" spans="1:21" ht="25.5" hidden="1">
      <c r="A12" s="116">
        <v>7</v>
      </c>
      <c r="B12" s="108" t="s">
        <v>559</v>
      </c>
      <c r="C12" s="1" t="s">
        <v>271</v>
      </c>
      <c r="D12" s="108" t="s">
        <v>32</v>
      </c>
      <c r="E12" s="1" t="s">
        <v>263</v>
      </c>
      <c r="F12" s="1" t="s">
        <v>14</v>
      </c>
      <c r="G12" s="109">
        <v>35936.5</v>
      </c>
      <c r="H12" s="94">
        <f t="shared" si="0"/>
        <v>0.23952434881087203</v>
      </c>
      <c r="I12" s="124">
        <f t="shared" si="2"/>
        <v>4.0312702134540756E-3</v>
      </c>
      <c r="J12" s="124">
        <f t="shared" si="3"/>
        <v>32.599248059508412</v>
      </c>
      <c r="K12" s="124">
        <f t="shared" si="4"/>
        <v>-1.2203994178525226E-4</v>
      </c>
      <c r="L12" s="124">
        <f t="shared" si="5"/>
        <v>2.718163809831824E-3</v>
      </c>
      <c r="M12" s="124">
        <f t="shared" si="6"/>
        <v>24.63656209573092</v>
      </c>
      <c r="N12" s="4">
        <v>0</v>
      </c>
      <c r="O12" s="110">
        <v>19.9435</v>
      </c>
      <c r="P12" s="110">
        <v>161275</v>
      </c>
      <c r="Q12" s="110">
        <v>-0.60375599999999996</v>
      </c>
      <c r="R12" s="110">
        <v>13.4473</v>
      </c>
      <c r="S12" s="110">
        <v>121882</v>
      </c>
      <c r="T12" s="1">
        <v>0</v>
      </c>
      <c r="U12" s="166">
        <v>4947.2</v>
      </c>
    </row>
    <row r="13" spans="1:21" ht="25.5" hidden="1">
      <c r="A13" s="116">
        <v>7</v>
      </c>
      <c r="B13" s="108" t="s">
        <v>559</v>
      </c>
      <c r="C13" s="1" t="s">
        <v>272</v>
      </c>
      <c r="D13" s="108" t="s">
        <v>34</v>
      </c>
      <c r="E13" s="1" t="s">
        <v>263</v>
      </c>
      <c r="F13" s="1" t="s">
        <v>14</v>
      </c>
      <c r="G13" s="109">
        <v>4947.2</v>
      </c>
      <c r="H13" s="94">
        <f t="shared" si="0"/>
        <v>3.3975084937712348E-2</v>
      </c>
      <c r="I13" s="124">
        <f t="shared" si="2"/>
        <v>1.7833163586353638E-2</v>
      </c>
      <c r="J13" s="124">
        <f t="shared" si="3"/>
        <v>70.475702395702911</v>
      </c>
      <c r="K13" s="124">
        <f t="shared" si="4"/>
        <v>-1.5372978443214769E-2</v>
      </c>
      <c r="L13" s="124">
        <f t="shared" si="5"/>
        <v>1.4036496681824964E-2</v>
      </c>
      <c r="M13" s="124">
        <f t="shared" si="6"/>
        <v>55.606775174990752</v>
      </c>
      <c r="N13" s="4">
        <v>0</v>
      </c>
      <c r="O13" s="110">
        <v>137.44999999999999</v>
      </c>
      <c r="P13" s="110">
        <v>543195</v>
      </c>
      <c r="Q13" s="110">
        <v>-118.488</v>
      </c>
      <c r="R13" s="110">
        <v>108.187</v>
      </c>
      <c r="S13" s="110">
        <v>428592</v>
      </c>
      <c r="T13" s="1">
        <v>0</v>
      </c>
      <c r="U13" s="166">
        <v>7707.55</v>
      </c>
    </row>
    <row r="14" spans="1:21" ht="25.5" hidden="1">
      <c r="A14" s="116">
        <v>7</v>
      </c>
      <c r="B14" s="108" t="s">
        <v>559</v>
      </c>
      <c r="C14" s="1" t="s">
        <v>273</v>
      </c>
      <c r="D14" s="108" t="s">
        <v>36</v>
      </c>
      <c r="E14" s="1" t="s">
        <v>263</v>
      </c>
      <c r="F14" s="1" t="s">
        <v>14</v>
      </c>
      <c r="G14" s="109">
        <v>7707.55</v>
      </c>
      <c r="H14" s="94">
        <f t="shared" si="0"/>
        <v>0</v>
      </c>
      <c r="I14" s="124">
        <f t="shared" si="2"/>
        <v>1.6474959215142915E-2</v>
      </c>
      <c r="J14" s="124">
        <f t="shared" si="3"/>
        <v>52.332782085949887</v>
      </c>
      <c r="K14" s="124">
        <f t="shared" si="4"/>
        <v>-9.6048897132768665E-2</v>
      </c>
      <c r="L14" s="124">
        <f t="shared" si="5"/>
        <v>1.3982278141551388E-2</v>
      </c>
      <c r="M14" s="124">
        <f t="shared" si="6"/>
        <v>46.400876036382321</v>
      </c>
      <c r="N14" s="4">
        <v>0</v>
      </c>
      <c r="O14" s="110">
        <v>29.488199999999999</v>
      </c>
      <c r="P14" s="110">
        <v>93669.4</v>
      </c>
      <c r="Q14" s="110">
        <v>-171.916</v>
      </c>
      <c r="R14" s="110">
        <v>25.026599999999998</v>
      </c>
      <c r="S14" s="110">
        <v>83052</v>
      </c>
      <c r="T14" s="1">
        <v>0</v>
      </c>
      <c r="U14" s="166">
        <v>1789.88</v>
      </c>
    </row>
    <row r="15" spans="1:21" ht="25.5" hidden="1">
      <c r="A15" s="116">
        <v>7</v>
      </c>
      <c r="B15" s="108" t="s">
        <v>559</v>
      </c>
      <c r="C15" s="1" t="s">
        <v>274</v>
      </c>
      <c r="D15" s="108" t="s">
        <v>38</v>
      </c>
      <c r="E15" s="1" t="s">
        <v>263</v>
      </c>
      <c r="F15" s="1" t="s">
        <v>14</v>
      </c>
      <c r="G15" s="109">
        <v>1789.88</v>
      </c>
      <c r="H15" s="94">
        <f t="shared" si="0"/>
        <v>4.8131370328425828E-2</v>
      </c>
      <c r="I15" s="124">
        <f t="shared" si="2"/>
        <v>1.6876031960337309E-2</v>
      </c>
      <c r="J15" s="124">
        <f t="shared" si="3"/>
        <v>65.976848675328114</v>
      </c>
      <c r="K15" s="124">
        <f t="shared" si="4"/>
        <v>-1.581633872645581</v>
      </c>
      <c r="L15" s="124">
        <f t="shared" si="5"/>
        <v>1.1251012593789423E-2</v>
      </c>
      <c r="M15" s="124">
        <f t="shared" si="6"/>
        <v>53.92620791925809</v>
      </c>
      <c r="N15" s="4">
        <v>0</v>
      </c>
      <c r="O15" s="110">
        <v>38.123800000000003</v>
      </c>
      <c r="P15" s="110">
        <v>149045</v>
      </c>
      <c r="Q15" s="110">
        <v>-3572.99</v>
      </c>
      <c r="R15" s="110">
        <v>25.416599999999999</v>
      </c>
      <c r="S15" s="110">
        <v>121822</v>
      </c>
      <c r="T15" s="1">
        <v>0</v>
      </c>
      <c r="U15" s="166">
        <v>2259.0500000000002</v>
      </c>
    </row>
    <row r="16" spans="1:21" ht="25.5" hidden="1">
      <c r="A16" s="116">
        <v>7</v>
      </c>
      <c r="B16" s="108" t="s">
        <v>559</v>
      </c>
      <c r="C16" s="1" t="s">
        <v>275</v>
      </c>
      <c r="D16" s="108" t="s">
        <v>40</v>
      </c>
      <c r="E16" s="1" t="s">
        <v>263</v>
      </c>
      <c r="F16" s="1" t="s">
        <v>14</v>
      </c>
      <c r="G16" s="109">
        <v>2259.0500000000002</v>
      </c>
      <c r="H16" s="94">
        <f t="shared" si="0"/>
        <v>4.8131370328425828E-2</v>
      </c>
      <c r="I16" s="124">
        <f t="shared" si="2"/>
        <v>1.5843447107044512E-2</v>
      </c>
      <c r="J16" s="124">
        <f t="shared" si="3"/>
        <v>66.859785637941883</v>
      </c>
      <c r="K16" s="124">
        <f t="shared" si="4"/>
        <v>-4.7946446111482917E-2</v>
      </c>
      <c r="L16" s="124">
        <f t="shared" si="5"/>
        <v>1.2135696044057762E-2</v>
      </c>
      <c r="M16" s="124">
        <f t="shared" si="6"/>
        <v>53.305497564370206</v>
      </c>
      <c r="N16" s="4">
        <v>0</v>
      </c>
      <c r="O16" s="110">
        <v>4.7583099999999998</v>
      </c>
      <c r="P16" s="110">
        <v>20080.2</v>
      </c>
      <c r="Q16" s="110">
        <v>-14.399900000000001</v>
      </c>
      <c r="R16" s="110">
        <v>3.6447500000000002</v>
      </c>
      <c r="S16" s="110">
        <v>16009.4</v>
      </c>
      <c r="T16" s="1">
        <v>0</v>
      </c>
      <c r="U16" s="166">
        <v>300.33300000000003</v>
      </c>
    </row>
    <row r="17" spans="1:21" ht="25.5" hidden="1">
      <c r="A17" s="116">
        <v>7</v>
      </c>
      <c r="B17" s="108" t="s">
        <v>559</v>
      </c>
      <c r="C17" s="1" t="s">
        <v>276</v>
      </c>
      <c r="D17" s="108" t="s">
        <v>42</v>
      </c>
      <c r="E17" s="1" t="s">
        <v>263</v>
      </c>
      <c r="F17" s="1" t="s">
        <v>14</v>
      </c>
      <c r="G17" s="109">
        <v>300.33300000000003</v>
      </c>
      <c r="H17" s="94">
        <f t="shared" si="0"/>
        <v>5.49263873159683E-2</v>
      </c>
      <c r="I17" s="124">
        <f t="shared" si="2"/>
        <v>1.8527189467658842E-2</v>
      </c>
      <c r="J17" s="124">
        <f t="shared" si="3"/>
        <v>105.45833674053479</v>
      </c>
      <c r="K17" s="124">
        <f t="shared" si="4"/>
        <v>-0.48641753209583777</v>
      </c>
      <c r="L17" s="124">
        <f t="shared" si="5"/>
        <v>1.4400032709134024E-2</v>
      </c>
      <c r="M17" s="124">
        <f t="shared" si="6"/>
        <v>86.865647231989527</v>
      </c>
      <c r="N17" s="4">
        <v>0</v>
      </c>
      <c r="O17" s="110">
        <v>22.6569</v>
      </c>
      <c r="P17" s="110">
        <v>128965</v>
      </c>
      <c r="Q17" s="110">
        <v>-594.84</v>
      </c>
      <c r="R17" s="110">
        <v>17.6098</v>
      </c>
      <c r="S17" s="110">
        <v>106228</v>
      </c>
      <c r="T17" s="1">
        <v>0</v>
      </c>
      <c r="U17" s="166">
        <v>1222.9000000000001</v>
      </c>
    </row>
    <row r="18" spans="1:21" ht="25.5" hidden="1">
      <c r="A18" s="116">
        <v>7</v>
      </c>
      <c r="B18" s="108" t="s">
        <v>559</v>
      </c>
      <c r="C18" s="1" t="s">
        <v>278</v>
      </c>
      <c r="D18" s="108" t="s">
        <v>44</v>
      </c>
      <c r="E18" s="1" t="s">
        <v>263</v>
      </c>
      <c r="F18" s="1" t="s">
        <v>14</v>
      </c>
      <c r="G18" s="109">
        <v>632.52800000000002</v>
      </c>
      <c r="H18" s="94">
        <f t="shared" si="0"/>
        <v>5.49263873159683E-2</v>
      </c>
      <c r="I18" s="124">
        <f t="shared" si="2"/>
        <v>1.8356973920522095E-2</v>
      </c>
      <c r="J18" s="124">
        <f t="shared" si="3"/>
        <v>102.93726127539017</v>
      </c>
      <c r="K18" s="124">
        <f t="shared" si="4"/>
        <v>-0.76157893405509325</v>
      </c>
      <c r="L18" s="124">
        <f t="shared" si="5"/>
        <v>1.4400279513317987E-2</v>
      </c>
      <c r="M18" s="124">
        <f t="shared" si="6"/>
        <v>86.867300736093895</v>
      </c>
      <c r="N18" s="4">
        <v>0</v>
      </c>
      <c r="O18" s="110">
        <v>11.6113</v>
      </c>
      <c r="P18" s="110">
        <v>65110.7</v>
      </c>
      <c r="Q18" s="110">
        <v>-481.72</v>
      </c>
      <c r="R18" s="110">
        <v>9.1085799999999999</v>
      </c>
      <c r="S18" s="110">
        <v>54946</v>
      </c>
      <c r="T18" s="1">
        <v>0</v>
      </c>
      <c r="U18" s="166">
        <v>632.52800000000002</v>
      </c>
    </row>
    <row r="19" spans="1:21" ht="25.5" hidden="1">
      <c r="A19" s="116">
        <v>7</v>
      </c>
      <c r="B19" s="108" t="s">
        <v>559</v>
      </c>
      <c r="C19" s="1" t="s">
        <v>277</v>
      </c>
      <c r="D19" s="108" t="s">
        <v>46</v>
      </c>
      <c r="E19" s="1" t="s">
        <v>263</v>
      </c>
      <c r="F19" s="1" t="s">
        <v>14</v>
      </c>
      <c r="G19" s="109">
        <v>1222.9000000000001</v>
      </c>
      <c r="H19" s="94">
        <f t="shared" si="0"/>
        <v>2.831257078142696E-2</v>
      </c>
      <c r="I19" s="124">
        <f t="shared" si="2"/>
        <v>1.7863346266213238E-2</v>
      </c>
      <c r="J19" s="124">
        <f t="shared" si="3"/>
        <v>81.45518191437678</v>
      </c>
      <c r="K19" s="124">
        <f t="shared" si="4"/>
        <v>-1.1120302403119862</v>
      </c>
      <c r="L19" s="124">
        <f t="shared" si="5"/>
        <v>1.134630614322887E-2</v>
      </c>
      <c r="M19" s="124">
        <f t="shared" si="6"/>
        <v>66.742311813287358</v>
      </c>
      <c r="N19" s="4">
        <v>0</v>
      </c>
      <c r="O19" s="110">
        <v>26.841999999999999</v>
      </c>
      <c r="P19" s="110">
        <v>122397</v>
      </c>
      <c r="Q19" s="110">
        <v>-1670.97</v>
      </c>
      <c r="R19" s="110">
        <v>17.049299999999999</v>
      </c>
      <c r="S19" s="110">
        <v>100289</v>
      </c>
      <c r="T19" s="1">
        <v>0</v>
      </c>
      <c r="U19" s="166">
        <v>1502.63</v>
      </c>
    </row>
    <row r="20" spans="1:21" ht="25.5" hidden="1">
      <c r="A20" s="116">
        <v>7</v>
      </c>
      <c r="B20" s="108" t="s">
        <v>559</v>
      </c>
      <c r="C20" s="1" t="s">
        <v>279</v>
      </c>
      <c r="D20" s="108" t="s">
        <v>48</v>
      </c>
      <c r="E20" s="1" t="s">
        <v>263</v>
      </c>
      <c r="F20" s="1" t="s">
        <v>14</v>
      </c>
      <c r="G20" s="109">
        <v>1502.63</v>
      </c>
      <c r="H20" s="94">
        <f t="shared" si="0"/>
        <v>2.831257078142696E-2</v>
      </c>
      <c r="I20" s="124">
        <f t="shared" si="2"/>
        <v>1.6359065668666649E-2</v>
      </c>
      <c r="J20" s="124">
        <f t="shared" si="3"/>
        <v>92.518214929276013</v>
      </c>
      <c r="K20" s="124">
        <f t="shared" si="4"/>
        <v>-0.2417062554637133</v>
      </c>
      <c r="L20" s="124">
        <f t="shared" si="5"/>
        <v>1.2399226544881679E-2</v>
      </c>
      <c r="M20" s="124">
        <f t="shared" si="6"/>
        <v>78.294111973397563</v>
      </c>
      <c r="N20" s="4">
        <v>0</v>
      </c>
      <c r="O20" s="110">
        <v>106.85299999999999</v>
      </c>
      <c r="P20" s="110">
        <v>604304</v>
      </c>
      <c r="Q20" s="110">
        <v>-1578.76</v>
      </c>
      <c r="R20" s="110">
        <v>80.988399999999999</v>
      </c>
      <c r="S20" s="110">
        <v>511396</v>
      </c>
      <c r="T20" s="1">
        <v>0</v>
      </c>
      <c r="U20" s="166">
        <v>6531.73</v>
      </c>
    </row>
    <row r="21" spans="1:21" ht="25.5" hidden="1">
      <c r="A21" s="116">
        <v>7</v>
      </c>
      <c r="B21" s="108" t="s">
        <v>559</v>
      </c>
      <c r="C21" s="1" t="s">
        <v>280</v>
      </c>
      <c r="D21" s="108" t="s">
        <v>50</v>
      </c>
      <c r="E21" s="1" t="s">
        <v>263</v>
      </c>
      <c r="F21" s="1" t="s">
        <v>14</v>
      </c>
      <c r="G21" s="109">
        <v>6531.73</v>
      </c>
      <c r="H21" s="94">
        <f t="shared" si="0"/>
        <v>2.831257078142696E-2</v>
      </c>
      <c r="I21" s="124">
        <f t="shared" si="2"/>
        <v>1.682281116362818E-2</v>
      </c>
      <c r="J21" s="124">
        <f t="shared" si="3"/>
        <v>85.882286743191543</v>
      </c>
      <c r="K21" s="124">
        <f t="shared" si="4"/>
        <v>-0.15760465901417961</v>
      </c>
      <c r="L21" s="124">
        <f t="shared" si="5"/>
        <v>1.260008721584515E-2</v>
      </c>
      <c r="M21" s="124">
        <f t="shared" si="6"/>
        <v>72.22949020931803</v>
      </c>
      <c r="N21" s="4">
        <v>0</v>
      </c>
      <c r="O21" s="110">
        <v>23.917999999999999</v>
      </c>
      <c r="P21" s="110">
        <v>122104</v>
      </c>
      <c r="Q21" s="110">
        <v>-224.07599999999999</v>
      </c>
      <c r="R21" s="110">
        <v>17.914300000000001</v>
      </c>
      <c r="S21" s="110">
        <v>102693</v>
      </c>
      <c r="T21" s="1">
        <v>0</v>
      </c>
      <c r="U21" s="166">
        <v>1421.76</v>
      </c>
    </row>
    <row r="22" spans="1:21" ht="25.5" hidden="1">
      <c r="A22" s="116">
        <v>7</v>
      </c>
      <c r="B22" s="108" t="s">
        <v>559</v>
      </c>
      <c r="C22" s="1" t="s">
        <v>281</v>
      </c>
      <c r="D22" s="108" t="s">
        <v>52</v>
      </c>
      <c r="E22" s="1" t="s">
        <v>263</v>
      </c>
      <c r="F22" s="1" t="s">
        <v>14</v>
      </c>
      <c r="G22" s="109">
        <v>1421.76</v>
      </c>
      <c r="H22" s="94">
        <f t="shared" si="0"/>
        <v>5.0962627406568517E-3</v>
      </c>
      <c r="I22" s="124">
        <f t="shared" si="2"/>
        <v>1.3295480446745465E-2</v>
      </c>
      <c r="J22" s="124">
        <f t="shared" si="3"/>
        <v>54.579466640617369</v>
      </c>
      <c r="K22" s="124">
        <f t="shared" si="4"/>
        <v>-0.36252889844029829</v>
      </c>
      <c r="L22" s="124">
        <f t="shared" si="5"/>
        <v>1.0349956041809124E-2</v>
      </c>
      <c r="M22" s="124">
        <f t="shared" si="6"/>
        <v>49.747240402461664</v>
      </c>
      <c r="N22" s="4">
        <v>0</v>
      </c>
      <c r="O22" s="110">
        <v>163.327</v>
      </c>
      <c r="P22" s="110">
        <v>670476</v>
      </c>
      <c r="Q22" s="110">
        <v>-4453.45</v>
      </c>
      <c r="R22" s="110">
        <v>127.143</v>
      </c>
      <c r="S22" s="110">
        <v>611115</v>
      </c>
      <c r="T22" s="1">
        <v>0</v>
      </c>
      <c r="U22" s="166">
        <v>12284.4</v>
      </c>
    </row>
    <row r="23" spans="1:21" ht="25.5" hidden="1">
      <c r="A23" s="116">
        <v>7</v>
      </c>
      <c r="B23" s="108" t="s">
        <v>559</v>
      </c>
      <c r="C23" s="1" t="s">
        <v>282</v>
      </c>
      <c r="D23" s="108" t="s">
        <v>54</v>
      </c>
      <c r="E23" s="1" t="s">
        <v>263</v>
      </c>
      <c r="F23" s="1" t="s">
        <v>14</v>
      </c>
      <c r="G23" s="109">
        <v>12284.4</v>
      </c>
      <c r="H23" s="94">
        <f t="shared" si="0"/>
        <v>5.0962627406568517E-3</v>
      </c>
      <c r="I23" s="124">
        <f t="shared" si="2"/>
        <v>1.0350002632432118E-2</v>
      </c>
      <c r="J23" s="124">
        <f t="shared" si="3"/>
        <v>49.747425065741531</v>
      </c>
      <c r="K23" s="124">
        <f t="shared" si="4"/>
        <v>-2.291407464469094E-4</v>
      </c>
      <c r="L23" s="124">
        <f t="shared" si="5"/>
        <v>1.0350002632432118E-2</v>
      </c>
      <c r="M23" s="124">
        <f t="shared" si="6"/>
        <v>49.747425065741531</v>
      </c>
      <c r="N23" s="4">
        <v>0</v>
      </c>
      <c r="O23" s="110">
        <v>74.702799999999996</v>
      </c>
      <c r="P23" s="110">
        <v>359060</v>
      </c>
      <c r="Q23" s="110">
        <v>-1.6538600000000001</v>
      </c>
      <c r="R23" s="110">
        <v>74.702799999999996</v>
      </c>
      <c r="S23" s="110">
        <v>359060</v>
      </c>
      <c r="T23" s="1">
        <v>0</v>
      </c>
      <c r="U23" s="166">
        <v>7217.66</v>
      </c>
    </row>
    <row r="24" spans="1:21" ht="25.5" hidden="1">
      <c r="A24" s="116">
        <v>7</v>
      </c>
      <c r="B24" s="108" t="s">
        <v>559</v>
      </c>
      <c r="C24" s="1" t="s">
        <v>283</v>
      </c>
      <c r="D24" s="108" t="s">
        <v>56</v>
      </c>
      <c r="E24" s="1" t="s">
        <v>263</v>
      </c>
      <c r="F24" s="1" t="s">
        <v>14</v>
      </c>
      <c r="G24" s="109">
        <v>7217.66</v>
      </c>
      <c r="H24" s="94">
        <f t="shared" si="0"/>
        <v>9.7395243488108737E-3</v>
      </c>
      <c r="I24" s="124">
        <f t="shared" si="2"/>
        <v>8.8456025370837344E-3</v>
      </c>
      <c r="J24" s="124">
        <f t="shared" si="3"/>
        <v>40.63760065294985</v>
      </c>
      <c r="K24" s="124">
        <f t="shared" si="4"/>
        <v>-4.8475841261720007E-4</v>
      </c>
      <c r="L24" s="124">
        <f t="shared" si="5"/>
        <v>7.9553898817137508E-3</v>
      </c>
      <c r="M24" s="124">
        <f t="shared" si="6"/>
        <v>45.356462701052109</v>
      </c>
      <c r="N24" s="4">
        <v>0</v>
      </c>
      <c r="O24" s="110">
        <v>0.217838</v>
      </c>
      <c r="P24" s="110">
        <v>1000.77</v>
      </c>
      <c r="Q24" s="110">
        <v>-1.1938000000000001E-2</v>
      </c>
      <c r="R24" s="110">
        <v>0.19591500000000001</v>
      </c>
      <c r="S24" s="110">
        <v>1116.98</v>
      </c>
      <c r="T24" s="1">
        <v>0</v>
      </c>
      <c r="U24" s="166">
        <v>24.6267</v>
      </c>
    </row>
    <row r="25" spans="1:21" hidden="1">
      <c r="A25" s="7"/>
      <c r="B25" s="6"/>
      <c r="D25" s="8"/>
      <c r="H25" s="112">
        <f>SUM(H3:H24)</f>
        <v>1.0000000000000002</v>
      </c>
      <c r="I25" s="125">
        <f>AVERAGE(I3:I24)</f>
        <v>1.3388814205123212E-2</v>
      </c>
      <c r="J25" s="119">
        <f>AVERAGE(J3:J24)</f>
        <v>65.046122559252481</v>
      </c>
      <c r="K25" s="122"/>
      <c r="L25" s="125"/>
      <c r="M25" s="119"/>
      <c r="N25" s="113"/>
      <c r="U25" s="109">
        <v>0</v>
      </c>
    </row>
    <row r="26" spans="1:21" ht="25.5" hidden="1">
      <c r="A26" s="7">
        <v>9</v>
      </c>
      <c r="B26" s="6">
        <v>31.77</v>
      </c>
      <c r="C26" s="1" t="s">
        <v>285</v>
      </c>
      <c r="D26" s="8" t="s">
        <v>12</v>
      </c>
      <c r="E26" s="1" t="s">
        <v>286</v>
      </c>
      <c r="F26" s="1" t="s">
        <v>14</v>
      </c>
      <c r="G26" s="109">
        <v>1997.15</v>
      </c>
      <c r="H26" s="94">
        <f t="shared" ref="H26:H89" si="7">VLOOKUP(D26,BLDPERC,4, FALSE)</f>
        <v>6.3420158550396385E-2</v>
      </c>
      <c r="I26" s="124">
        <f t="shared" ref="I26:I89" si="8">O26/$U26</f>
        <v>1.1612948451543448E-2</v>
      </c>
      <c r="J26" s="124">
        <f t="shared" ref="J26:J89" si="9">P26/$U26</f>
        <v>62.129033873269407</v>
      </c>
      <c r="K26" s="124">
        <f t="shared" ref="K26:K89" si="10">Q26/$U26</f>
        <v>-0.37952382144555991</v>
      </c>
      <c r="L26" s="124">
        <f t="shared" ref="L26:L89" si="11">R26/$U26</f>
        <v>9.4060536264176445E-3</v>
      </c>
      <c r="M26" s="124">
        <f t="shared" ref="M26:M89" si="12">S26/$U26</f>
        <v>52.934932278496852</v>
      </c>
      <c r="N26" s="4">
        <v>0</v>
      </c>
      <c r="O26" s="111">
        <v>23.192799999999998</v>
      </c>
      <c r="P26" s="111">
        <v>124081</v>
      </c>
      <c r="Q26" s="111">
        <v>-757.96600000000001</v>
      </c>
      <c r="R26" s="111">
        <v>18.785299999999999</v>
      </c>
      <c r="S26" s="111">
        <v>105719</v>
      </c>
      <c r="T26" s="1">
        <v>0</v>
      </c>
      <c r="U26" s="166">
        <v>1997.15</v>
      </c>
    </row>
    <row r="27" spans="1:21" ht="25.5" hidden="1">
      <c r="A27" s="7">
        <v>9</v>
      </c>
      <c r="B27" s="6">
        <v>31.77</v>
      </c>
      <c r="C27" s="1" t="s">
        <v>289</v>
      </c>
      <c r="D27" s="8" t="s">
        <v>20</v>
      </c>
      <c r="E27" s="1" t="s">
        <v>286</v>
      </c>
      <c r="F27" s="1" t="s">
        <v>14</v>
      </c>
      <c r="G27" s="109">
        <v>3895.98</v>
      </c>
      <c r="H27" s="94">
        <f t="shared" si="7"/>
        <v>9.7395243488108737E-3</v>
      </c>
      <c r="I27" s="124">
        <f t="shared" si="8"/>
        <v>1.2088942217555965E-2</v>
      </c>
      <c r="J27" s="124">
        <f t="shared" si="9"/>
        <v>63.781919082080314</v>
      </c>
      <c r="K27" s="124">
        <f t="shared" si="10"/>
        <v>-0.57185851501151541</v>
      </c>
      <c r="L27" s="124">
        <f t="shared" si="11"/>
        <v>9.1028219241342696E-3</v>
      </c>
      <c r="M27" s="124">
        <f t="shared" si="12"/>
        <v>51.672057642324717</v>
      </c>
      <c r="N27" s="4">
        <v>1</v>
      </c>
      <c r="O27" s="111">
        <v>6.1256000000000004</v>
      </c>
      <c r="P27" s="111">
        <v>32319</v>
      </c>
      <c r="Q27" s="111">
        <v>-289.767</v>
      </c>
      <c r="R27" s="111">
        <v>4.6124999999999998</v>
      </c>
      <c r="S27" s="111">
        <v>26182.799999999999</v>
      </c>
      <c r="T27" s="1">
        <v>0</v>
      </c>
      <c r="U27" s="166">
        <v>506.71100000000001</v>
      </c>
    </row>
    <row r="28" spans="1:21" ht="25.5" hidden="1">
      <c r="A28" s="7">
        <v>9</v>
      </c>
      <c r="B28" s="6">
        <v>31.77</v>
      </c>
      <c r="C28" s="1" t="s">
        <v>287</v>
      </c>
      <c r="D28" s="8" t="s">
        <v>16</v>
      </c>
      <c r="E28" s="1" t="s">
        <v>286</v>
      </c>
      <c r="F28" s="1" t="s">
        <v>14</v>
      </c>
      <c r="G28" s="109">
        <v>506.71100000000001</v>
      </c>
      <c r="H28" s="94">
        <f t="shared" si="7"/>
        <v>9.7395243488108737E-3</v>
      </c>
      <c r="I28" s="124">
        <f t="shared" si="8"/>
        <v>1.3418770343197021E-2</v>
      </c>
      <c r="J28" s="124">
        <f t="shared" si="9"/>
        <v>65.650081107730145</v>
      </c>
      <c r="K28" s="124">
        <f t="shared" si="10"/>
        <v>-0.39698099004442366</v>
      </c>
      <c r="L28" s="124">
        <f t="shared" si="11"/>
        <v>1.027831083874935E-2</v>
      </c>
      <c r="M28" s="124">
        <f t="shared" si="12"/>
        <v>53.600547079591593</v>
      </c>
      <c r="N28" s="4">
        <v>2</v>
      </c>
      <c r="O28" s="111">
        <v>25.312899999999999</v>
      </c>
      <c r="P28" s="111">
        <v>123841</v>
      </c>
      <c r="Q28" s="111">
        <v>-748.85699999999997</v>
      </c>
      <c r="R28" s="111">
        <v>19.3888</v>
      </c>
      <c r="S28" s="111">
        <v>101111</v>
      </c>
      <c r="T28" s="1">
        <v>0</v>
      </c>
      <c r="U28" s="166">
        <v>1886.38</v>
      </c>
    </row>
    <row r="29" spans="1:21" ht="25.5" hidden="1">
      <c r="A29" s="7">
        <v>9</v>
      </c>
      <c r="B29" s="6">
        <v>31.77</v>
      </c>
      <c r="C29" s="1" t="s">
        <v>307</v>
      </c>
      <c r="D29" s="8" t="s">
        <v>56</v>
      </c>
      <c r="E29" s="1" t="s">
        <v>286</v>
      </c>
      <c r="F29" s="1" t="s">
        <v>14</v>
      </c>
      <c r="G29" s="109">
        <v>19.273099999999999</v>
      </c>
      <c r="H29" s="94">
        <f t="shared" si="7"/>
        <v>9.7395243488108737E-3</v>
      </c>
      <c r="I29" s="124">
        <f t="shared" si="8"/>
        <v>1.8314185391095434E-2</v>
      </c>
      <c r="J29" s="124">
        <f t="shared" si="9"/>
        <v>65.572975220612008</v>
      </c>
      <c r="K29" s="124">
        <f t="shared" si="10"/>
        <v>-1.1398184795609834</v>
      </c>
      <c r="L29" s="124">
        <f t="shared" si="11"/>
        <v>1.3597682739644455E-2</v>
      </c>
      <c r="M29" s="124">
        <f t="shared" si="12"/>
        <v>55.704854747714307</v>
      </c>
      <c r="N29" s="4">
        <v>3</v>
      </c>
      <c r="O29" s="111">
        <v>71.351699999999994</v>
      </c>
      <c r="P29" s="111">
        <v>255471</v>
      </c>
      <c r="Q29" s="111">
        <v>-4440.71</v>
      </c>
      <c r="R29" s="111">
        <v>52.976300000000002</v>
      </c>
      <c r="S29" s="111">
        <v>217025</v>
      </c>
      <c r="T29" s="1">
        <v>0</v>
      </c>
      <c r="U29" s="166">
        <v>3895.98</v>
      </c>
    </row>
    <row r="30" spans="1:21" ht="25.5" hidden="1">
      <c r="A30" s="7">
        <v>9</v>
      </c>
      <c r="B30" s="6">
        <v>31.77</v>
      </c>
      <c r="C30" s="1" t="s">
        <v>288</v>
      </c>
      <c r="D30" s="8" t="s">
        <v>18</v>
      </c>
      <c r="E30" s="1" t="s">
        <v>286</v>
      </c>
      <c r="F30" s="1" t="s">
        <v>14</v>
      </c>
      <c r="G30" s="109">
        <v>1886.38</v>
      </c>
      <c r="H30" s="94">
        <f t="shared" si="7"/>
        <v>9.7395243488108737E-3</v>
      </c>
      <c r="I30" s="124">
        <f t="shared" si="8"/>
        <v>1.8276363254299023E-2</v>
      </c>
      <c r="J30" s="124">
        <f t="shared" si="9"/>
        <v>64.788463558995545</v>
      </c>
      <c r="K30" s="124">
        <f t="shared" si="10"/>
        <v>-1.0668055896052955</v>
      </c>
      <c r="L30" s="124">
        <f t="shared" si="11"/>
        <v>1.4085910412215878E-2</v>
      </c>
      <c r="M30" s="124">
        <f t="shared" si="12"/>
        <v>54.446117745946133</v>
      </c>
      <c r="N30" s="4">
        <v>4</v>
      </c>
      <c r="O30" s="111">
        <v>208.738</v>
      </c>
      <c r="P30" s="111">
        <v>739962</v>
      </c>
      <c r="Q30" s="111">
        <v>-12184.2</v>
      </c>
      <c r="R30" s="111">
        <v>160.87799999999999</v>
      </c>
      <c r="S30" s="111">
        <v>621840</v>
      </c>
      <c r="T30" s="1">
        <v>0</v>
      </c>
      <c r="U30" s="166">
        <v>11421.2</v>
      </c>
    </row>
    <row r="31" spans="1:21" ht="25.5" hidden="1">
      <c r="A31" s="7">
        <v>9</v>
      </c>
      <c r="B31" s="6">
        <v>31.77</v>
      </c>
      <c r="C31" s="1" t="s">
        <v>290</v>
      </c>
      <c r="D31" s="8" t="s">
        <v>22</v>
      </c>
      <c r="E31" s="1" t="s">
        <v>286</v>
      </c>
      <c r="F31" s="1" t="s">
        <v>14</v>
      </c>
      <c r="G31" s="109">
        <v>11421.2</v>
      </c>
      <c r="H31" s="94">
        <f t="shared" si="7"/>
        <v>9.7395243488108737E-3</v>
      </c>
      <c r="I31" s="124">
        <f t="shared" si="8"/>
        <v>1.4128362180064576E-2</v>
      </c>
      <c r="J31" s="124">
        <f t="shared" si="9"/>
        <v>95.025844269223839</v>
      </c>
      <c r="K31" s="124">
        <f t="shared" si="10"/>
        <v>-2.7926823071841986</v>
      </c>
      <c r="L31" s="124">
        <f t="shared" si="11"/>
        <v>1.1391063749197419E-2</v>
      </c>
      <c r="M31" s="124">
        <f t="shared" si="12"/>
        <v>89.524179057596456</v>
      </c>
      <c r="N31" s="4">
        <v>5</v>
      </c>
      <c r="O31" s="111">
        <v>6.1172700000000004</v>
      </c>
      <c r="P31" s="111">
        <v>41144.1</v>
      </c>
      <c r="Q31" s="111">
        <v>-1209.17</v>
      </c>
      <c r="R31" s="111">
        <v>4.93208</v>
      </c>
      <c r="S31" s="111">
        <v>38762</v>
      </c>
      <c r="T31" s="1">
        <v>0</v>
      </c>
      <c r="U31" s="166">
        <v>432.97800000000001</v>
      </c>
    </row>
    <row r="32" spans="1:21" ht="25.5" hidden="1">
      <c r="A32" s="7">
        <v>9</v>
      </c>
      <c r="B32" s="6">
        <v>31.77</v>
      </c>
      <c r="C32" s="1" t="s">
        <v>291</v>
      </c>
      <c r="D32" s="8" t="s">
        <v>24</v>
      </c>
      <c r="E32" s="1" t="s">
        <v>286</v>
      </c>
      <c r="F32" s="1" t="s">
        <v>14</v>
      </c>
      <c r="G32" s="109">
        <v>432.97800000000001</v>
      </c>
      <c r="H32" s="94">
        <f t="shared" si="7"/>
        <v>3.3975084937712349E-3</v>
      </c>
      <c r="I32" s="124">
        <f t="shared" si="8"/>
        <v>1.9477743077018592E-2</v>
      </c>
      <c r="J32" s="124">
        <f t="shared" si="9"/>
        <v>108.62285373405062</v>
      </c>
      <c r="K32" s="124">
        <f t="shared" si="10"/>
        <v>-2.9050743786929538</v>
      </c>
      <c r="L32" s="124">
        <f t="shared" si="11"/>
        <v>1.649422758719353E-2</v>
      </c>
      <c r="M32" s="124">
        <f t="shared" si="12"/>
        <v>96.602684705063041</v>
      </c>
      <c r="N32" s="4">
        <v>6</v>
      </c>
      <c r="O32" s="111">
        <v>144.31800000000001</v>
      </c>
      <c r="P32" s="111">
        <v>804828</v>
      </c>
      <c r="Q32" s="111">
        <v>-21524.799999999999</v>
      </c>
      <c r="R32" s="111">
        <v>122.212</v>
      </c>
      <c r="S32" s="111">
        <v>715766</v>
      </c>
      <c r="T32" s="1">
        <v>0</v>
      </c>
      <c r="U32" s="166">
        <v>7409.38</v>
      </c>
    </row>
    <row r="33" spans="1:21" ht="25.5" hidden="1">
      <c r="A33" s="7">
        <v>9</v>
      </c>
      <c r="B33" s="6">
        <v>31.77</v>
      </c>
      <c r="C33" s="1" t="s">
        <v>292</v>
      </c>
      <c r="D33" s="8" t="s">
        <v>26</v>
      </c>
      <c r="E33" s="1" t="s">
        <v>286</v>
      </c>
      <c r="F33" s="1" t="s">
        <v>14</v>
      </c>
      <c r="G33" s="109">
        <v>7409.38</v>
      </c>
      <c r="H33" s="94">
        <f t="shared" si="7"/>
        <v>3.5107587768969425E-2</v>
      </c>
      <c r="I33" s="124">
        <f t="shared" si="8"/>
        <v>1.776492359121299E-2</v>
      </c>
      <c r="J33" s="124">
        <f t="shared" si="9"/>
        <v>103.06661891117479</v>
      </c>
      <c r="K33" s="124">
        <f t="shared" si="10"/>
        <v>-0.93353629417382999</v>
      </c>
      <c r="L33" s="124">
        <f t="shared" si="11"/>
        <v>1.2988658070678128E-2</v>
      </c>
      <c r="M33" s="124">
        <f t="shared" si="12"/>
        <v>82.162965616045852</v>
      </c>
      <c r="N33" s="4">
        <v>7</v>
      </c>
      <c r="O33" s="111">
        <v>148.79900000000001</v>
      </c>
      <c r="P33" s="111">
        <v>863286</v>
      </c>
      <c r="Q33" s="111">
        <v>-7819.3</v>
      </c>
      <c r="R33" s="111">
        <v>108.79300000000001</v>
      </c>
      <c r="S33" s="111">
        <v>688197</v>
      </c>
      <c r="T33" s="1">
        <v>0</v>
      </c>
      <c r="U33" s="166">
        <v>8376</v>
      </c>
    </row>
    <row r="34" spans="1:21" ht="25.5" hidden="1">
      <c r="A34" s="7">
        <v>9</v>
      </c>
      <c r="B34" s="6">
        <v>31.77</v>
      </c>
      <c r="C34" s="1" t="s">
        <v>293</v>
      </c>
      <c r="D34" s="8" t="s">
        <v>28</v>
      </c>
      <c r="E34" s="1" t="s">
        <v>286</v>
      </c>
      <c r="F34" s="1" t="s">
        <v>14</v>
      </c>
      <c r="G34" s="109">
        <v>8376</v>
      </c>
      <c r="H34" s="94">
        <f t="shared" si="7"/>
        <v>3.5107587768969425E-2</v>
      </c>
      <c r="I34" s="124">
        <f t="shared" si="8"/>
        <v>6.6243426503059637E-3</v>
      </c>
      <c r="J34" s="124">
        <f t="shared" si="9"/>
        <v>48.016128401417994</v>
      </c>
      <c r="K34" s="124">
        <f t="shared" si="10"/>
        <v>-0.36284991982022663</v>
      </c>
      <c r="L34" s="124">
        <f t="shared" si="11"/>
        <v>4.5902298012750545E-3</v>
      </c>
      <c r="M34" s="124">
        <f t="shared" si="12"/>
        <v>38.46460178564444</v>
      </c>
      <c r="N34" s="4">
        <v>8</v>
      </c>
      <c r="O34" s="111">
        <v>186.30500000000001</v>
      </c>
      <c r="P34" s="111">
        <v>1350420</v>
      </c>
      <c r="Q34" s="111">
        <v>-10204.9</v>
      </c>
      <c r="R34" s="111">
        <v>129.09700000000001</v>
      </c>
      <c r="S34" s="111">
        <v>1081790</v>
      </c>
      <c r="T34" s="1">
        <v>0</v>
      </c>
      <c r="U34" s="166">
        <v>28124.3</v>
      </c>
    </row>
    <row r="35" spans="1:21" ht="25.5" hidden="1">
      <c r="A35" s="7">
        <v>9</v>
      </c>
      <c r="B35" s="6">
        <v>31.77</v>
      </c>
      <c r="C35" s="1" t="s">
        <v>294</v>
      </c>
      <c r="D35" s="8" t="s">
        <v>30</v>
      </c>
      <c r="E35" s="1" t="s">
        <v>286</v>
      </c>
      <c r="F35" s="1" t="s">
        <v>14</v>
      </c>
      <c r="G35" s="109">
        <v>28124.3</v>
      </c>
      <c r="H35" s="94">
        <f t="shared" si="7"/>
        <v>0.23952434881087203</v>
      </c>
      <c r="I35" s="124">
        <f t="shared" si="8"/>
        <v>5.1510698087671629E-3</v>
      </c>
      <c r="J35" s="124">
        <f t="shared" si="9"/>
        <v>41.654613453452214</v>
      </c>
      <c r="K35" s="124">
        <f t="shared" si="10"/>
        <v>-1.5593999566084323E-4</v>
      </c>
      <c r="L35" s="124">
        <f t="shared" si="11"/>
        <v>3.4732108726870745E-3</v>
      </c>
      <c r="M35" s="124">
        <f t="shared" si="12"/>
        <v>31.480065707230896</v>
      </c>
      <c r="N35" s="4">
        <v>9</v>
      </c>
      <c r="O35" s="111">
        <v>19.9435</v>
      </c>
      <c r="P35" s="111">
        <v>161275</v>
      </c>
      <c r="Q35" s="111">
        <v>-0.60375599999999996</v>
      </c>
      <c r="R35" s="111">
        <v>13.4473</v>
      </c>
      <c r="S35" s="111">
        <v>121882</v>
      </c>
      <c r="T35" s="1">
        <v>0</v>
      </c>
      <c r="U35" s="166">
        <v>3871.72</v>
      </c>
    </row>
    <row r="36" spans="1:21" ht="25.5" hidden="1">
      <c r="A36" s="7">
        <v>9</v>
      </c>
      <c r="B36" s="6">
        <v>31.77</v>
      </c>
      <c r="C36" s="1" t="s">
        <v>295</v>
      </c>
      <c r="D36" s="8" t="s">
        <v>32</v>
      </c>
      <c r="E36" s="1" t="s">
        <v>286</v>
      </c>
      <c r="F36" s="1" t="s">
        <v>14</v>
      </c>
      <c r="G36" s="109">
        <v>3871.72</v>
      </c>
      <c r="H36" s="94">
        <f t="shared" si="7"/>
        <v>0.23952434881087203</v>
      </c>
      <c r="I36" s="124">
        <f t="shared" si="8"/>
        <v>2.2786803713527849E-2</v>
      </c>
      <c r="J36" s="124">
        <f t="shared" si="9"/>
        <v>90.052221485411138</v>
      </c>
      <c r="K36" s="124">
        <f t="shared" si="10"/>
        <v>-1.9643236074270556E-2</v>
      </c>
      <c r="L36" s="124">
        <f t="shared" si="11"/>
        <v>1.7935510610079575E-2</v>
      </c>
      <c r="M36" s="124">
        <f t="shared" si="12"/>
        <v>71.053050397877982</v>
      </c>
      <c r="N36" s="4">
        <v>10</v>
      </c>
      <c r="O36" s="111">
        <v>137.44999999999999</v>
      </c>
      <c r="P36" s="111">
        <v>543195</v>
      </c>
      <c r="Q36" s="111">
        <v>-118.488</v>
      </c>
      <c r="R36" s="111">
        <v>108.187</v>
      </c>
      <c r="S36" s="111">
        <v>428592</v>
      </c>
      <c r="T36" s="1">
        <v>0</v>
      </c>
      <c r="U36" s="166">
        <v>6032</v>
      </c>
    </row>
    <row r="37" spans="1:21" ht="25.5" hidden="1">
      <c r="A37" s="7">
        <v>9</v>
      </c>
      <c r="B37" s="6">
        <v>31.77</v>
      </c>
      <c r="C37" s="1" t="s">
        <v>296</v>
      </c>
      <c r="D37" s="8" t="s">
        <v>34</v>
      </c>
      <c r="E37" s="1" t="s">
        <v>286</v>
      </c>
      <c r="F37" s="1" t="s">
        <v>14</v>
      </c>
      <c r="G37" s="109">
        <v>6032</v>
      </c>
      <c r="H37" s="94">
        <f t="shared" si="7"/>
        <v>3.3975084937712348E-2</v>
      </c>
      <c r="I37" s="124">
        <f t="shared" si="8"/>
        <v>2.1051271434486499E-2</v>
      </c>
      <c r="J37" s="124">
        <f t="shared" si="9"/>
        <v>66.869458444580872</v>
      </c>
      <c r="K37" s="124">
        <f t="shared" si="10"/>
        <v>-0.12272876540213309</v>
      </c>
      <c r="L37" s="124">
        <f t="shared" si="11"/>
        <v>1.7866188837647595E-2</v>
      </c>
      <c r="M37" s="124">
        <f t="shared" si="12"/>
        <v>59.289824240780135</v>
      </c>
      <c r="N37" s="4">
        <v>11</v>
      </c>
      <c r="O37" s="111">
        <v>29.488199999999999</v>
      </c>
      <c r="P37" s="111">
        <v>93669.4</v>
      </c>
      <c r="Q37" s="111">
        <v>-171.916</v>
      </c>
      <c r="R37" s="111">
        <v>25.026599999999998</v>
      </c>
      <c r="S37" s="111">
        <v>83052</v>
      </c>
      <c r="T37" s="1">
        <v>0</v>
      </c>
      <c r="U37" s="166">
        <v>1400.78</v>
      </c>
    </row>
    <row r="38" spans="1:21" ht="25.5" hidden="1">
      <c r="A38" s="7">
        <v>9</v>
      </c>
      <c r="B38" s="6">
        <v>31.77</v>
      </c>
      <c r="C38" s="1" t="s">
        <v>297</v>
      </c>
      <c r="D38" s="8" t="s">
        <v>36</v>
      </c>
      <c r="E38" s="1" t="s">
        <v>286</v>
      </c>
      <c r="F38" s="1" t="s">
        <v>14</v>
      </c>
      <c r="G38" s="109">
        <v>1400.78</v>
      </c>
      <c r="H38" s="94">
        <f t="shared" si="7"/>
        <v>0</v>
      </c>
      <c r="I38" s="124">
        <f t="shared" si="8"/>
        <v>2.1563723161157494E-2</v>
      </c>
      <c r="J38" s="124">
        <f t="shared" si="9"/>
        <v>84.303377904477472</v>
      </c>
      <c r="K38" s="124">
        <f t="shared" si="10"/>
        <v>-2.0209676689517861</v>
      </c>
      <c r="L38" s="124">
        <f t="shared" si="11"/>
        <v>1.4376230231453199E-2</v>
      </c>
      <c r="M38" s="124">
        <f t="shared" si="12"/>
        <v>68.905405099662886</v>
      </c>
      <c r="N38" s="4">
        <v>12</v>
      </c>
      <c r="O38" s="111">
        <v>38.123800000000003</v>
      </c>
      <c r="P38" s="111">
        <v>149045</v>
      </c>
      <c r="Q38" s="111">
        <v>-3572.99</v>
      </c>
      <c r="R38" s="111">
        <v>25.416599999999999</v>
      </c>
      <c r="S38" s="111">
        <v>121822</v>
      </c>
      <c r="T38" s="1">
        <v>0</v>
      </c>
      <c r="U38" s="166">
        <v>1767.96</v>
      </c>
    </row>
    <row r="39" spans="1:21" ht="25.5" hidden="1">
      <c r="A39" s="7">
        <v>9</v>
      </c>
      <c r="B39" s="6">
        <v>31.77</v>
      </c>
      <c r="C39" s="1" t="s">
        <v>298</v>
      </c>
      <c r="D39" s="8" t="s">
        <v>38</v>
      </c>
      <c r="E39" s="1" t="s">
        <v>286</v>
      </c>
      <c r="F39" s="1" t="s">
        <v>14</v>
      </c>
      <c r="G39" s="109">
        <v>1767.96</v>
      </c>
      <c r="H39" s="94">
        <f t="shared" si="7"/>
        <v>4.8131370328425828E-2</v>
      </c>
      <c r="I39" s="124">
        <f t="shared" si="8"/>
        <v>2.0244423360831848E-2</v>
      </c>
      <c r="J39" s="124">
        <f t="shared" si="9"/>
        <v>85.432027331169195</v>
      </c>
      <c r="K39" s="124">
        <f t="shared" si="10"/>
        <v>-6.1264960028590512E-2</v>
      </c>
      <c r="L39" s="124">
        <f t="shared" si="11"/>
        <v>1.5506737065132763E-2</v>
      </c>
      <c r="M39" s="124">
        <f t="shared" si="12"/>
        <v>68.112643218474915</v>
      </c>
      <c r="N39" s="4">
        <v>13</v>
      </c>
      <c r="O39" s="111">
        <v>4.7583099999999998</v>
      </c>
      <c r="P39" s="111">
        <v>20080.2</v>
      </c>
      <c r="Q39" s="111">
        <v>-14.399900000000001</v>
      </c>
      <c r="R39" s="111">
        <v>3.6447500000000002</v>
      </c>
      <c r="S39" s="111">
        <v>16009.4</v>
      </c>
      <c r="T39" s="1">
        <v>0</v>
      </c>
      <c r="U39" s="166">
        <v>235.04300000000001</v>
      </c>
    </row>
    <row r="40" spans="1:21" ht="25.5" hidden="1">
      <c r="A40" s="7">
        <v>9</v>
      </c>
      <c r="B40" s="6">
        <v>31.77</v>
      </c>
      <c r="C40" s="1" t="s">
        <v>299</v>
      </c>
      <c r="D40" s="8" t="s">
        <v>40</v>
      </c>
      <c r="E40" s="1" t="s">
        <v>286</v>
      </c>
      <c r="F40" s="1" t="s">
        <v>14</v>
      </c>
      <c r="G40" s="109">
        <v>235.04300000000001</v>
      </c>
      <c r="H40" s="94">
        <f t="shared" si="7"/>
        <v>4.8131370328425828E-2</v>
      </c>
      <c r="I40" s="124">
        <f t="shared" si="8"/>
        <v>2.3673734232765756E-2</v>
      </c>
      <c r="J40" s="124">
        <f t="shared" si="9"/>
        <v>134.75290685524655</v>
      </c>
      <c r="K40" s="124">
        <f t="shared" si="10"/>
        <v>-0.62153622388845708</v>
      </c>
      <c r="L40" s="124">
        <f t="shared" si="11"/>
        <v>1.840012204194565E-2</v>
      </c>
      <c r="M40" s="124">
        <f t="shared" si="12"/>
        <v>110.99547776078107</v>
      </c>
      <c r="N40" s="4">
        <v>14</v>
      </c>
      <c r="O40" s="111">
        <v>22.6569</v>
      </c>
      <c r="P40" s="111">
        <v>128965</v>
      </c>
      <c r="Q40" s="111">
        <v>-594.84</v>
      </c>
      <c r="R40" s="111">
        <v>17.6098</v>
      </c>
      <c r="S40" s="111">
        <v>106228</v>
      </c>
      <c r="T40" s="1">
        <v>0</v>
      </c>
      <c r="U40" s="166">
        <v>957.048</v>
      </c>
    </row>
    <row r="41" spans="1:21" ht="25.5" hidden="1">
      <c r="A41" s="7">
        <v>9</v>
      </c>
      <c r="B41" s="6">
        <v>31.77</v>
      </c>
      <c r="C41" s="1" t="s">
        <v>301</v>
      </c>
      <c r="D41" s="8" t="s">
        <v>44</v>
      </c>
      <c r="E41" s="1" t="s">
        <v>286</v>
      </c>
      <c r="F41" s="1" t="s">
        <v>14</v>
      </c>
      <c r="G41" s="109">
        <v>495.02199999999999</v>
      </c>
      <c r="H41" s="94">
        <f t="shared" si="7"/>
        <v>5.49263873159683E-2</v>
      </c>
      <c r="I41" s="124">
        <f t="shared" si="8"/>
        <v>2.3456129222539604E-2</v>
      </c>
      <c r="J41" s="124">
        <f t="shared" si="9"/>
        <v>131.53092185801842</v>
      </c>
      <c r="K41" s="124">
        <f t="shared" si="10"/>
        <v>-0.97312846701762756</v>
      </c>
      <c r="L41" s="124">
        <f t="shared" si="11"/>
        <v>1.8400353923663997E-2</v>
      </c>
      <c r="M41" s="124">
        <f t="shared" si="12"/>
        <v>110.99708699815362</v>
      </c>
      <c r="N41" s="4">
        <v>15</v>
      </c>
      <c r="O41" s="111">
        <v>11.6113</v>
      </c>
      <c r="P41" s="111">
        <v>65110.7</v>
      </c>
      <c r="Q41" s="111">
        <v>-481.72</v>
      </c>
      <c r="R41" s="111">
        <v>9.1085799999999999</v>
      </c>
      <c r="S41" s="111">
        <v>54946</v>
      </c>
      <c r="T41" s="1">
        <v>0</v>
      </c>
      <c r="U41" s="166">
        <v>495.02199999999999</v>
      </c>
    </row>
    <row r="42" spans="1:21" ht="25.5" hidden="1">
      <c r="A42" s="7">
        <v>9</v>
      </c>
      <c r="B42" s="6">
        <v>31.77</v>
      </c>
      <c r="C42" s="1" t="s">
        <v>300</v>
      </c>
      <c r="D42" s="8" t="s">
        <v>42</v>
      </c>
      <c r="E42" s="1" t="s">
        <v>286</v>
      </c>
      <c r="F42" s="1" t="s">
        <v>14</v>
      </c>
      <c r="G42" s="109">
        <v>957.048</v>
      </c>
      <c r="H42" s="94">
        <f t="shared" si="7"/>
        <v>5.49263873159683E-2</v>
      </c>
      <c r="I42" s="124">
        <f t="shared" si="8"/>
        <v>2.2825412212896586E-2</v>
      </c>
      <c r="J42" s="124">
        <f t="shared" si="9"/>
        <v>104.08173677899946</v>
      </c>
      <c r="K42" s="124">
        <f t="shared" si="10"/>
        <v>-1.4209291053343198</v>
      </c>
      <c r="L42" s="124">
        <f t="shared" si="11"/>
        <v>1.4498073930457408E-2</v>
      </c>
      <c r="M42" s="124">
        <f t="shared" si="12"/>
        <v>85.281937464391092</v>
      </c>
      <c r="N42" s="4">
        <v>16</v>
      </c>
      <c r="O42" s="111">
        <v>26.841999999999999</v>
      </c>
      <c r="P42" s="111">
        <v>122397</v>
      </c>
      <c r="Q42" s="111">
        <v>-1670.97</v>
      </c>
      <c r="R42" s="111">
        <v>17.049299999999999</v>
      </c>
      <c r="S42" s="111">
        <v>100289</v>
      </c>
      <c r="T42" s="1">
        <v>0</v>
      </c>
      <c r="U42" s="166">
        <v>1175.97</v>
      </c>
    </row>
    <row r="43" spans="1:21" ht="25.5" hidden="1">
      <c r="A43" s="7">
        <v>9</v>
      </c>
      <c r="B43" s="6">
        <v>31.77</v>
      </c>
      <c r="C43" s="1" t="s">
        <v>302</v>
      </c>
      <c r="D43" s="8" t="s">
        <v>46</v>
      </c>
      <c r="E43" s="1" t="s">
        <v>286</v>
      </c>
      <c r="F43" s="1" t="s">
        <v>14</v>
      </c>
      <c r="G43" s="109">
        <v>1175.97</v>
      </c>
      <c r="H43" s="94">
        <f t="shared" si="7"/>
        <v>2.831257078142696E-2</v>
      </c>
      <c r="I43" s="124">
        <f t="shared" si="8"/>
        <v>2.0903245242860132E-2</v>
      </c>
      <c r="J43" s="124">
        <f t="shared" si="9"/>
        <v>118.21768891132069</v>
      </c>
      <c r="K43" s="124">
        <f t="shared" si="10"/>
        <v>-0.30884680317462182</v>
      </c>
      <c r="L43" s="124">
        <f t="shared" si="11"/>
        <v>1.5843452097993069E-2</v>
      </c>
      <c r="M43" s="124">
        <f t="shared" si="12"/>
        <v>100.04245088315443</v>
      </c>
      <c r="N43" s="4">
        <v>17</v>
      </c>
      <c r="O43" s="111">
        <v>106.85299999999999</v>
      </c>
      <c r="P43" s="111">
        <v>604304</v>
      </c>
      <c r="Q43" s="111">
        <v>-1578.76</v>
      </c>
      <c r="R43" s="111">
        <v>80.988399999999999</v>
      </c>
      <c r="S43" s="111">
        <v>511396</v>
      </c>
      <c r="T43" s="1">
        <v>0</v>
      </c>
      <c r="U43" s="166">
        <v>5111.79</v>
      </c>
    </row>
    <row r="44" spans="1:21" ht="25.5" hidden="1">
      <c r="A44" s="7">
        <v>9</v>
      </c>
      <c r="B44" s="6">
        <v>31.77</v>
      </c>
      <c r="C44" s="1" t="s">
        <v>303</v>
      </c>
      <c r="D44" s="8" t="s">
        <v>48</v>
      </c>
      <c r="E44" s="1" t="s">
        <v>286</v>
      </c>
      <c r="F44" s="1" t="s">
        <v>14</v>
      </c>
      <c r="G44" s="109">
        <v>5111.79</v>
      </c>
      <c r="H44" s="94">
        <f t="shared" si="7"/>
        <v>2.831257078142696E-2</v>
      </c>
      <c r="I44" s="124">
        <f t="shared" si="8"/>
        <v>2.1495847862817701E-2</v>
      </c>
      <c r="J44" s="124">
        <f t="shared" si="9"/>
        <v>109.73864902757306</v>
      </c>
      <c r="K44" s="124">
        <f t="shared" si="10"/>
        <v>-0.20138404572743285</v>
      </c>
      <c r="L44" s="124">
        <f t="shared" si="11"/>
        <v>1.6100136607110759E-2</v>
      </c>
      <c r="M44" s="124">
        <f t="shared" si="12"/>
        <v>92.293381744976088</v>
      </c>
      <c r="N44" s="4">
        <v>18</v>
      </c>
      <c r="O44" s="111">
        <v>23.917999999999999</v>
      </c>
      <c r="P44" s="111">
        <v>122104</v>
      </c>
      <c r="Q44" s="111">
        <v>-224.07599999999999</v>
      </c>
      <c r="R44" s="111">
        <v>17.914300000000001</v>
      </c>
      <c r="S44" s="111">
        <v>102693</v>
      </c>
      <c r="T44" s="1">
        <v>0</v>
      </c>
      <c r="U44" s="166">
        <v>1112.68</v>
      </c>
    </row>
    <row r="45" spans="1:21" ht="25.5" hidden="1">
      <c r="A45" s="7">
        <v>9</v>
      </c>
      <c r="B45" s="6">
        <v>31.77</v>
      </c>
      <c r="C45" s="1" t="s">
        <v>304</v>
      </c>
      <c r="D45" s="8" t="s">
        <v>50</v>
      </c>
      <c r="E45" s="1" t="s">
        <v>286</v>
      </c>
      <c r="F45" s="1" t="s">
        <v>14</v>
      </c>
      <c r="G45" s="109">
        <v>1112.68</v>
      </c>
      <c r="H45" s="94">
        <f t="shared" si="7"/>
        <v>2.831257078142696E-2</v>
      </c>
      <c r="I45" s="124">
        <f t="shared" si="8"/>
        <v>1.6988719399616176E-2</v>
      </c>
      <c r="J45" s="124">
        <f t="shared" si="9"/>
        <v>69.740634605283006</v>
      </c>
      <c r="K45" s="124">
        <f t="shared" si="10"/>
        <v>-0.46323273194401821</v>
      </c>
      <c r="L45" s="124">
        <f t="shared" si="11"/>
        <v>1.3224982707240075E-2</v>
      </c>
      <c r="M45" s="124">
        <f t="shared" si="12"/>
        <v>63.566105150382</v>
      </c>
      <c r="N45" s="4">
        <v>19</v>
      </c>
      <c r="O45" s="111">
        <v>163.327</v>
      </c>
      <c r="P45" s="111">
        <v>670476</v>
      </c>
      <c r="Q45" s="111">
        <v>-4453.45</v>
      </c>
      <c r="R45" s="111">
        <v>127.143</v>
      </c>
      <c r="S45" s="111">
        <v>611115</v>
      </c>
      <c r="T45" s="1">
        <v>0</v>
      </c>
      <c r="U45" s="166">
        <v>9613.85</v>
      </c>
    </row>
    <row r="46" spans="1:21" ht="25.5" hidden="1">
      <c r="A46" s="7">
        <v>9</v>
      </c>
      <c r="B46" s="6">
        <v>31.77</v>
      </c>
      <c r="C46" s="1" t="s">
        <v>305</v>
      </c>
      <c r="D46" s="8" t="s">
        <v>52</v>
      </c>
      <c r="E46" s="1" t="s">
        <v>286</v>
      </c>
      <c r="F46" s="1" t="s">
        <v>14</v>
      </c>
      <c r="G46" s="109">
        <v>9613.85</v>
      </c>
      <c r="H46" s="94">
        <f t="shared" si="7"/>
        <v>5.0962627406568517E-3</v>
      </c>
      <c r="I46" s="124">
        <f t="shared" si="8"/>
        <v>1.3225011507276138E-2</v>
      </c>
      <c r="J46" s="124">
        <f t="shared" si="9"/>
        <v>63.56619339305314</v>
      </c>
      <c r="K46" s="124">
        <f t="shared" si="10"/>
        <v>-2.9279113408632227E-4</v>
      </c>
      <c r="L46" s="124">
        <f t="shared" si="11"/>
        <v>1.3225011507276138E-2</v>
      </c>
      <c r="M46" s="124">
        <f t="shared" si="12"/>
        <v>63.56619339305314</v>
      </c>
      <c r="N46" s="4">
        <v>20</v>
      </c>
      <c r="O46" s="111">
        <v>74.702799999999996</v>
      </c>
      <c r="P46" s="111">
        <v>359060</v>
      </c>
      <c r="Q46" s="111">
        <v>-1.6538600000000001</v>
      </c>
      <c r="R46" s="111">
        <v>74.702799999999996</v>
      </c>
      <c r="S46" s="111">
        <v>359060</v>
      </c>
      <c r="T46" s="1">
        <v>0</v>
      </c>
      <c r="U46" s="166">
        <v>5648.6</v>
      </c>
    </row>
    <row r="47" spans="1:21" ht="25.5" hidden="1">
      <c r="A47" s="7">
        <v>9</v>
      </c>
      <c r="B47" s="6">
        <v>31.77</v>
      </c>
      <c r="C47" s="1" t="s">
        <v>306</v>
      </c>
      <c r="D47" s="8" t="s">
        <v>54</v>
      </c>
      <c r="E47" s="1" t="s">
        <v>286</v>
      </c>
      <c r="F47" s="1" t="s">
        <v>14</v>
      </c>
      <c r="G47" s="109">
        <v>5648.6</v>
      </c>
      <c r="H47" s="94">
        <f t="shared" si="7"/>
        <v>5.0962627406568517E-3</v>
      </c>
      <c r="I47" s="124">
        <f t="shared" si="8"/>
        <v>1.1302696504454396E-2</v>
      </c>
      <c r="J47" s="124">
        <f t="shared" si="9"/>
        <v>51.925741058781412</v>
      </c>
      <c r="K47" s="124">
        <f t="shared" si="10"/>
        <v>-6.1941254909692793E-4</v>
      </c>
      <c r="L47" s="124">
        <f t="shared" si="11"/>
        <v>1.0165204352179982E-2</v>
      </c>
      <c r="M47" s="124">
        <f t="shared" si="12"/>
        <v>57.955388598616729</v>
      </c>
      <c r="N47" s="4">
        <v>21</v>
      </c>
      <c r="O47" s="111">
        <v>0.217838</v>
      </c>
      <c r="P47" s="111">
        <v>1000.77</v>
      </c>
      <c r="Q47" s="111">
        <v>-1.1938000000000001E-2</v>
      </c>
      <c r="R47" s="111">
        <v>0.19591500000000001</v>
      </c>
      <c r="S47" s="111">
        <v>1116.98</v>
      </c>
      <c r="T47" s="1">
        <v>0</v>
      </c>
      <c r="U47" s="166">
        <v>19.273099999999999</v>
      </c>
    </row>
    <row r="48" spans="1:21" ht="25.5" hidden="1">
      <c r="A48" s="6">
        <v>11</v>
      </c>
      <c r="B48" s="6">
        <v>38.83</v>
      </c>
      <c r="C48" s="1" t="s">
        <v>11</v>
      </c>
      <c r="D48" s="8" t="s">
        <v>12</v>
      </c>
      <c r="E48" s="1" t="s">
        <v>13</v>
      </c>
      <c r="F48" s="1" t="s">
        <v>14</v>
      </c>
      <c r="G48" s="109">
        <v>1640.52</v>
      </c>
      <c r="H48" s="94">
        <f t="shared" si="7"/>
        <v>6.3420158550396385E-2</v>
      </c>
      <c r="I48" s="124">
        <f t="shared" si="8"/>
        <v>1.413746860751469E-2</v>
      </c>
      <c r="J48" s="124">
        <f t="shared" si="9"/>
        <v>1.1450820471557798E-2</v>
      </c>
      <c r="K48" s="124">
        <f t="shared" si="10"/>
        <v>-0.46202789359471386</v>
      </c>
      <c r="L48" s="124">
        <f t="shared" si="11"/>
        <v>1.1450820471557798E-2</v>
      </c>
      <c r="M48" s="124">
        <f t="shared" si="12"/>
        <v>64.442371930851195</v>
      </c>
      <c r="N48" s="4">
        <v>22</v>
      </c>
      <c r="O48" s="111">
        <v>23.192799999999998</v>
      </c>
      <c r="P48" s="111">
        <v>18.785299999999999</v>
      </c>
      <c r="Q48" s="111">
        <v>-757.96600000000001</v>
      </c>
      <c r="R48" s="111">
        <v>18.785299999999999</v>
      </c>
      <c r="S48" s="111">
        <v>105719</v>
      </c>
      <c r="T48" s="1">
        <v>0</v>
      </c>
      <c r="U48" s="166">
        <v>1640.52</v>
      </c>
    </row>
    <row r="49" spans="1:21" ht="25.5" hidden="1">
      <c r="A49" s="6">
        <v>11</v>
      </c>
      <c r="B49" s="6">
        <v>38.83</v>
      </c>
      <c r="C49" s="1" t="s">
        <v>19</v>
      </c>
      <c r="D49" s="8" t="s">
        <v>20</v>
      </c>
      <c r="E49" s="1" t="s">
        <v>13</v>
      </c>
      <c r="F49" s="1" t="s">
        <v>14</v>
      </c>
      <c r="G49" s="109">
        <v>3200.27</v>
      </c>
      <c r="H49" s="94">
        <f t="shared" si="7"/>
        <v>9.7395243488108737E-3</v>
      </c>
      <c r="I49" s="124">
        <f t="shared" si="8"/>
        <v>1.4716969346053958E-2</v>
      </c>
      <c r="J49" s="124">
        <f t="shared" si="9"/>
        <v>1.1081693402878718E-2</v>
      </c>
      <c r="K49" s="124">
        <f t="shared" si="10"/>
        <v>-0.69617540428660329</v>
      </c>
      <c r="L49" s="124">
        <f t="shared" si="11"/>
        <v>1.1081693402878718E-2</v>
      </c>
      <c r="M49" s="124">
        <f t="shared" si="12"/>
        <v>62.905097458838569</v>
      </c>
      <c r="N49" s="4">
        <v>23</v>
      </c>
      <c r="O49" s="111">
        <v>6.1256000000000004</v>
      </c>
      <c r="P49" s="111">
        <v>4.6124999999999998</v>
      </c>
      <c r="Q49" s="111">
        <v>-289.767</v>
      </c>
      <c r="R49" s="111">
        <v>4.6124999999999998</v>
      </c>
      <c r="S49" s="111">
        <v>26182.799999999999</v>
      </c>
      <c r="T49" s="1">
        <v>0</v>
      </c>
      <c r="U49" s="166">
        <v>416.22699999999998</v>
      </c>
    </row>
    <row r="50" spans="1:21" ht="25.5" hidden="1">
      <c r="A50" s="6">
        <v>11</v>
      </c>
      <c r="B50" s="6">
        <v>38.83</v>
      </c>
      <c r="C50" s="1" t="s">
        <v>15</v>
      </c>
      <c r="D50" s="8" t="s">
        <v>16</v>
      </c>
      <c r="E50" s="1" t="s">
        <v>13</v>
      </c>
      <c r="F50" s="1" t="s">
        <v>14</v>
      </c>
      <c r="G50" s="109">
        <v>416.22699999999998</v>
      </c>
      <c r="H50" s="94">
        <f t="shared" si="7"/>
        <v>9.7395243488108737E-3</v>
      </c>
      <c r="I50" s="124">
        <f t="shared" si="8"/>
        <v>1.6335856679122056E-2</v>
      </c>
      <c r="J50" s="124">
        <f t="shared" si="9"/>
        <v>1.2512697398566017E-2</v>
      </c>
      <c r="K50" s="124">
        <f t="shared" si="10"/>
        <v>-0.48328009138254824</v>
      </c>
      <c r="L50" s="124">
        <f t="shared" si="11"/>
        <v>1.2512697398566017E-2</v>
      </c>
      <c r="M50" s="124">
        <f t="shared" si="12"/>
        <v>65.252689525210869</v>
      </c>
      <c r="N50" s="4">
        <v>24</v>
      </c>
      <c r="O50" s="111">
        <v>25.312899999999999</v>
      </c>
      <c r="P50" s="111">
        <v>19.3888</v>
      </c>
      <c r="Q50" s="111">
        <v>-748.85699999999997</v>
      </c>
      <c r="R50" s="111">
        <v>19.3888</v>
      </c>
      <c r="S50" s="111">
        <v>101111</v>
      </c>
      <c r="T50" s="1">
        <v>0</v>
      </c>
      <c r="U50" s="166">
        <v>1549.53</v>
      </c>
    </row>
    <row r="51" spans="1:21" ht="25.5" hidden="1">
      <c r="A51" s="6">
        <v>11</v>
      </c>
      <c r="B51" s="6">
        <v>38.83</v>
      </c>
      <c r="C51" s="1" t="s">
        <v>55</v>
      </c>
      <c r="D51" s="8" t="s">
        <v>56</v>
      </c>
      <c r="E51" s="1" t="s">
        <v>13</v>
      </c>
      <c r="F51" s="1" t="s">
        <v>14</v>
      </c>
      <c r="G51" s="109">
        <v>15.8314</v>
      </c>
      <c r="H51" s="94">
        <f t="shared" si="7"/>
        <v>9.7395243488108737E-3</v>
      </c>
      <c r="I51" s="124">
        <f t="shared" si="8"/>
        <v>2.2295525065072631E-2</v>
      </c>
      <c r="J51" s="124">
        <f t="shared" si="9"/>
        <v>1.655369703181294E-2</v>
      </c>
      <c r="K51" s="124">
        <f t="shared" si="10"/>
        <v>-1.3876047958453506</v>
      </c>
      <c r="L51" s="124">
        <f t="shared" si="11"/>
        <v>1.655369703181294E-2</v>
      </c>
      <c r="M51" s="124">
        <f t="shared" si="12"/>
        <v>67.814590643914414</v>
      </c>
      <c r="N51" s="4">
        <v>25</v>
      </c>
      <c r="O51" s="111">
        <v>71.351699999999994</v>
      </c>
      <c r="P51" s="111">
        <v>52.976300000000002</v>
      </c>
      <c r="Q51" s="111">
        <v>-4440.71</v>
      </c>
      <c r="R51" s="111">
        <v>52.976300000000002</v>
      </c>
      <c r="S51" s="111">
        <v>217025</v>
      </c>
      <c r="T51" s="1">
        <v>0</v>
      </c>
      <c r="U51" s="166">
        <v>3200.27</v>
      </c>
    </row>
    <row r="52" spans="1:21" ht="25.5" hidden="1">
      <c r="A52" s="6">
        <v>11</v>
      </c>
      <c r="B52" s="6">
        <v>38.83</v>
      </c>
      <c r="C52" s="1" t="s">
        <v>17</v>
      </c>
      <c r="D52" s="8" t="s">
        <v>18</v>
      </c>
      <c r="E52" s="1" t="s">
        <v>13</v>
      </c>
      <c r="F52" s="1" t="s">
        <v>14</v>
      </c>
      <c r="G52" s="109">
        <v>1549.53</v>
      </c>
      <c r="H52" s="94">
        <f t="shared" si="7"/>
        <v>9.7395243488108737E-3</v>
      </c>
      <c r="I52" s="124">
        <f t="shared" si="8"/>
        <v>2.2249485700885765E-2</v>
      </c>
      <c r="J52" s="124">
        <f t="shared" si="9"/>
        <v>1.7148064849654112E-2</v>
      </c>
      <c r="K52" s="124">
        <f t="shared" si="10"/>
        <v>-1.2987198482151423</v>
      </c>
      <c r="L52" s="124">
        <f t="shared" si="11"/>
        <v>1.7148064849654112E-2</v>
      </c>
      <c r="M52" s="124">
        <f t="shared" si="12"/>
        <v>66.282230299412674</v>
      </c>
      <c r="N52" s="4">
        <v>26</v>
      </c>
      <c r="O52" s="111">
        <v>208.738</v>
      </c>
      <c r="P52" s="111">
        <v>160.87799999999999</v>
      </c>
      <c r="Q52" s="111">
        <v>-12184.2</v>
      </c>
      <c r="R52" s="111">
        <v>160.87799999999999</v>
      </c>
      <c r="S52" s="111">
        <v>621840</v>
      </c>
      <c r="T52" s="1">
        <v>0</v>
      </c>
      <c r="U52" s="166">
        <v>9381.7000000000007</v>
      </c>
    </row>
    <row r="53" spans="1:21" ht="25.5" hidden="1">
      <c r="A53" s="6">
        <v>11</v>
      </c>
      <c r="B53" s="6">
        <v>38.83</v>
      </c>
      <c r="C53" s="1" t="s">
        <v>21</v>
      </c>
      <c r="D53" s="8" t="s">
        <v>22</v>
      </c>
      <c r="E53" s="1" t="s">
        <v>13</v>
      </c>
      <c r="F53" s="1" t="s">
        <v>14</v>
      </c>
      <c r="G53" s="109">
        <v>9381.67</v>
      </c>
      <c r="H53" s="94">
        <f t="shared" si="7"/>
        <v>9.7395243488108737E-3</v>
      </c>
      <c r="I53" s="124">
        <f t="shared" si="8"/>
        <v>1.7199721082716408E-2</v>
      </c>
      <c r="J53" s="124">
        <f t="shared" si="9"/>
        <v>1.3867362460320361E-2</v>
      </c>
      <c r="K53" s="124">
        <f t="shared" si="10"/>
        <v>-3.3997823770388096</v>
      </c>
      <c r="L53" s="124">
        <f t="shared" si="11"/>
        <v>1.3867362460320361E-2</v>
      </c>
      <c r="M53" s="124">
        <f t="shared" si="12"/>
        <v>108.98580389753164</v>
      </c>
      <c r="N53" s="4">
        <v>27</v>
      </c>
      <c r="O53" s="111">
        <v>6.1172700000000004</v>
      </c>
      <c r="P53" s="111">
        <v>4.93208</v>
      </c>
      <c r="Q53" s="111">
        <v>-1209.17</v>
      </c>
      <c r="R53" s="111">
        <v>4.93208</v>
      </c>
      <c r="S53" s="111">
        <v>38762</v>
      </c>
      <c r="T53" s="1">
        <v>0</v>
      </c>
      <c r="U53" s="166">
        <v>355.661</v>
      </c>
    </row>
    <row r="54" spans="1:21" ht="25.5" hidden="1">
      <c r="A54" s="6">
        <v>11</v>
      </c>
      <c r="B54" s="6">
        <v>38.83</v>
      </c>
      <c r="C54" s="1" t="s">
        <v>23</v>
      </c>
      <c r="D54" s="8" t="s">
        <v>24</v>
      </c>
      <c r="E54" s="1" t="s">
        <v>13</v>
      </c>
      <c r="F54" s="1" t="s">
        <v>14</v>
      </c>
      <c r="G54" s="109">
        <v>355.661</v>
      </c>
      <c r="H54" s="94">
        <f t="shared" si="7"/>
        <v>3.3975084937712349E-3</v>
      </c>
      <c r="I54" s="124">
        <f t="shared" si="8"/>
        <v>2.371202113606341E-2</v>
      </c>
      <c r="J54" s="124">
        <f t="shared" si="9"/>
        <v>2.0079917453682712E-2</v>
      </c>
      <c r="K54" s="124">
        <f t="shared" si="10"/>
        <v>-3.536610211820685</v>
      </c>
      <c r="L54" s="124">
        <f t="shared" si="11"/>
        <v>2.0079917453682712E-2</v>
      </c>
      <c r="M54" s="124">
        <f t="shared" si="12"/>
        <v>117.60319932701093</v>
      </c>
      <c r="N54" s="4">
        <v>28</v>
      </c>
      <c r="O54" s="111">
        <v>144.31800000000001</v>
      </c>
      <c r="P54" s="111">
        <v>122.212</v>
      </c>
      <c r="Q54" s="111">
        <v>-21524.799999999999</v>
      </c>
      <c r="R54" s="111">
        <v>122.212</v>
      </c>
      <c r="S54" s="111">
        <v>715766</v>
      </c>
      <c r="T54" s="1">
        <v>0</v>
      </c>
      <c r="U54" s="166">
        <v>6086.28</v>
      </c>
    </row>
    <row r="55" spans="1:21" ht="25.5" hidden="1">
      <c r="A55" s="6">
        <v>11</v>
      </c>
      <c r="B55" s="6">
        <v>38.83</v>
      </c>
      <c r="C55" s="1" t="s">
        <v>25</v>
      </c>
      <c r="D55" s="8" t="s">
        <v>26</v>
      </c>
      <c r="E55" s="1" t="s">
        <v>13</v>
      </c>
      <c r="F55" s="1" t="s">
        <v>14</v>
      </c>
      <c r="G55" s="109">
        <v>6086.28</v>
      </c>
      <c r="H55" s="94">
        <f t="shared" si="7"/>
        <v>3.5107587768969425E-2</v>
      </c>
      <c r="I55" s="124">
        <f t="shared" si="8"/>
        <v>2.162688146412646E-2</v>
      </c>
      <c r="J55" s="124">
        <f t="shared" si="9"/>
        <v>1.5812292522978718E-2</v>
      </c>
      <c r="K55" s="124">
        <f t="shared" si="10"/>
        <v>-1.1364799107013088</v>
      </c>
      <c r="L55" s="124">
        <f t="shared" si="11"/>
        <v>1.5812292522978718E-2</v>
      </c>
      <c r="M55" s="124">
        <f t="shared" si="12"/>
        <v>100.02456295383328</v>
      </c>
      <c r="N55" s="4">
        <v>29</v>
      </c>
      <c r="O55" s="111">
        <v>148.79900000000001</v>
      </c>
      <c r="P55" s="111">
        <v>108.79300000000001</v>
      </c>
      <c r="Q55" s="111">
        <v>-7819.3</v>
      </c>
      <c r="R55" s="111">
        <v>108.79300000000001</v>
      </c>
      <c r="S55" s="111">
        <v>688197</v>
      </c>
      <c r="T55" s="1">
        <v>0</v>
      </c>
      <c r="U55" s="166">
        <v>6880.28</v>
      </c>
    </row>
    <row r="56" spans="1:21" ht="25.5" hidden="1">
      <c r="A56" s="6">
        <v>11</v>
      </c>
      <c r="B56" s="6">
        <v>38.83</v>
      </c>
      <c r="C56" s="1" t="s">
        <v>27</v>
      </c>
      <c r="D56" s="8" t="s">
        <v>28</v>
      </c>
      <c r="E56" s="1" t="s">
        <v>13</v>
      </c>
      <c r="F56" s="1" t="s">
        <v>14</v>
      </c>
      <c r="G56" s="109">
        <v>6880.28</v>
      </c>
      <c r="H56" s="94">
        <f t="shared" si="7"/>
        <v>3.5107587768969425E-2</v>
      </c>
      <c r="I56" s="124">
        <f t="shared" si="8"/>
        <v>8.0644183862073147E-3</v>
      </c>
      <c r="J56" s="124">
        <f t="shared" si="9"/>
        <v>5.5881067089139091E-3</v>
      </c>
      <c r="K56" s="124">
        <f t="shared" si="10"/>
        <v>-0.44173040546097542</v>
      </c>
      <c r="L56" s="124">
        <f t="shared" si="11"/>
        <v>5.5881067089139091E-3</v>
      </c>
      <c r="M56" s="124">
        <f t="shared" si="12"/>
        <v>46.826478978101562</v>
      </c>
      <c r="N56" s="4">
        <v>30</v>
      </c>
      <c r="O56" s="111">
        <v>186.30500000000001</v>
      </c>
      <c r="P56" s="111">
        <v>129.09700000000001</v>
      </c>
      <c r="Q56" s="111">
        <v>-10204.9</v>
      </c>
      <c r="R56" s="111">
        <v>129.09700000000001</v>
      </c>
      <c r="S56" s="111">
        <v>1081790</v>
      </c>
      <c r="T56" s="1">
        <v>0</v>
      </c>
      <c r="U56" s="166">
        <v>23102.1</v>
      </c>
    </row>
    <row r="57" spans="1:21" ht="25.5" hidden="1">
      <c r="A57" s="6">
        <v>11</v>
      </c>
      <c r="B57" s="6">
        <v>38.83</v>
      </c>
      <c r="C57" s="1" t="s">
        <v>29</v>
      </c>
      <c r="D57" s="8" t="s">
        <v>30</v>
      </c>
      <c r="E57" s="1" t="s">
        <v>13</v>
      </c>
      <c r="F57" s="1" t="s">
        <v>14</v>
      </c>
      <c r="G57" s="109">
        <v>23102.1</v>
      </c>
      <c r="H57" s="94">
        <f t="shared" si="7"/>
        <v>0.23952434881087203</v>
      </c>
      <c r="I57" s="124">
        <f t="shared" si="8"/>
        <v>6.2708704100819411E-3</v>
      </c>
      <c r="J57" s="124">
        <f t="shared" si="9"/>
        <v>4.2282586138588955E-3</v>
      </c>
      <c r="K57" s="124">
        <f t="shared" si="10"/>
        <v>-1.8984007999144742E-4</v>
      </c>
      <c r="L57" s="124">
        <f t="shared" si="11"/>
        <v>4.2282586138588955E-3</v>
      </c>
      <c r="M57" s="124">
        <f t="shared" si="12"/>
        <v>38.323575466773988</v>
      </c>
      <c r="N57" s="4">
        <v>31</v>
      </c>
      <c r="O57" s="111">
        <v>19.9435</v>
      </c>
      <c r="P57" s="111">
        <v>13.4473</v>
      </c>
      <c r="Q57" s="111">
        <v>-0.60375599999999996</v>
      </c>
      <c r="R57" s="111">
        <v>13.4473</v>
      </c>
      <c r="S57" s="111">
        <v>121882</v>
      </c>
      <c r="T57" s="1">
        <v>0</v>
      </c>
      <c r="U57" s="166">
        <v>3180.34</v>
      </c>
    </row>
    <row r="58" spans="1:21" ht="25.5" hidden="1">
      <c r="A58" s="6">
        <v>11</v>
      </c>
      <c r="B58" s="6">
        <v>38.83</v>
      </c>
      <c r="C58" s="1" t="s">
        <v>31</v>
      </c>
      <c r="D58" s="8" t="s">
        <v>32</v>
      </c>
      <c r="E58" s="1" t="s">
        <v>13</v>
      </c>
      <c r="F58" s="1" t="s">
        <v>14</v>
      </c>
      <c r="G58" s="109">
        <v>3180.34</v>
      </c>
      <c r="H58" s="94">
        <f t="shared" si="7"/>
        <v>0.23952434881087203</v>
      </c>
      <c r="I58" s="124">
        <f t="shared" si="8"/>
        <v>2.7740440698627206E-2</v>
      </c>
      <c r="J58" s="124">
        <f t="shared" si="9"/>
        <v>2.183452206520467E-2</v>
      </c>
      <c r="K58" s="124">
        <f t="shared" si="10"/>
        <v>-2.3913490996718374E-2</v>
      </c>
      <c r="L58" s="124">
        <f t="shared" si="11"/>
        <v>2.183452206520467E-2</v>
      </c>
      <c r="M58" s="124">
        <f t="shared" si="12"/>
        <v>86.499315823252331</v>
      </c>
      <c r="N58" s="4">
        <v>32</v>
      </c>
      <c r="O58" s="111">
        <v>137.44999999999999</v>
      </c>
      <c r="P58" s="111">
        <v>108.187</v>
      </c>
      <c r="Q58" s="111">
        <v>-118.488</v>
      </c>
      <c r="R58" s="111">
        <v>108.187</v>
      </c>
      <c r="S58" s="111">
        <v>428592</v>
      </c>
      <c r="T58" s="1">
        <v>0</v>
      </c>
      <c r="U58" s="166">
        <v>4954.8599999999997</v>
      </c>
    </row>
    <row r="59" spans="1:21" ht="25.5" hidden="1">
      <c r="A59" s="6">
        <v>11</v>
      </c>
      <c r="B59" s="6">
        <v>38.83</v>
      </c>
      <c r="C59" s="1" t="s">
        <v>33</v>
      </c>
      <c r="D59" s="8" t="s">
        <v>34</v>
      </c>
      <c r="E59" s="1" t="s">
        <v>13</v>
      </c>
      <c r="F59" s="1" t="s">
        <v>14</v>
      </c>
      <c r="G59" s="109">
        <v>4954.8599999999997</v>
      </c>
      <c r="H59" s="94">
        <f t="shared" si="7"/>
        <v>3.3975084937712348E-2</v>
      </c>
      <c r="I59" s="124">
        <f t="shared" si="8"/>
        <v>2.5627650698741566E-2</v>
      </c>
      <c r="J59" s="124">
        <f t="shared" si="9"/>
        <v>2.1750156434679827E-2</v>
      </c>
      <c r="K59" s="124">
        <f t="shared" si="10"/>
        <v>-0.14940902454286309</v>
      </c>
      <c r="L59" s="124">
        <f t="shared" si="11"/>
        <v>2.1750156434679827E-2</v>
      </c>
      <c r="M59" s="124">
        <f t="shared" si="12"/>
        <v>72.178961273725918</v>
      </c>
      <c r="N59" s="4">
        <v>33</v>
      </c>
      <c r="O59" s="111">
        <v>29.488199999999999</v>
      </c>
      <c r="P59" s="111">
        <v>25.026599999999998</v>
      </c>
      <c r="Q59" s="111">
        <v>-171.916</v>
      </c>
      <c r="R59" s="111">
        <v>25.026599999999998</v>
      </c>
      <c r="S59" s="111">
        <v>83052</v>
      </c>
      <c r="T59" s="1">
        <v>0</v>
      </c>
      <c r="U59" s="166">
        <v>1150.6400000000001</v>
      </c>
    </row>
    <row r="60" spans="1:21" ht="25.5" hidden="1">
      <c r="A60" s="6">
        <v>11</v>
      </c>
      <c r="B60" s="6">
        <v>38.83</v>
      </c>
      <c r="C60" s="1" t="s">
        <v>35</v>
      </c>
      <c r="D60" s="8" t="s">
        <v>36</v>
      </c>
      <c r="E60" s="1" t="s">
        <v>13</v>
      </c>
      <c r="F60" s="1" t="s">
        <v>14</v>
      </c>
      <c r="G60" s="109">
        <v>1150.6400000000001</v>
      </c>
      <c r="H60" s="94">
        <f t="shared" si="7"/>
        <v>0</v>
      </c>
      <c r="I60" s="124">
        <f t="shared" si="8"/>
        <v>2.6251540712687212E-2</v>
      </c>
      <c r="J60" s="124">
        <f t="shared" si="9"/>
        <v>1.7501532105353761E-2</v>
      </c>
      <c r="K60" s="124">
        <f t="shared" si="10"/>
        <v>-2.4603133069375107</v>
      </c>
      <c r="L60" s="124">
        <f t="shared" si="11"/>
        <v>1.7501532105353761E-2</v>
      </c>
      <c r="M60" s="124">
        <f t="shared" si="12"/>
        <v>83.885006025133407</v>
      </c>
      <c r="N60" s="4">
        <v>34</v>
      </c>
      <c r="O60" s="111">
        <v>38.123800000000003</v>
      </c>
      <c r="P60" s="111">
        <v>25.416599999999999</v>
      </c>
      <c r="Q60" s="111">
        <v>-3572.99</v>
      </c>
      <c r="R60" s="111">
        <v>25.416599999999999</v>
      </c>
      <c r="S60" s="111">
        <v>121822</v>
      </c>
      <c r="T60" s="1">
        <v>0</v>
      </c>
      <c r="U60" s="166">
        <v>1452.25</v>
      </c>
    </row>
    <row r="61" spans="1:21" ht="25.5" hidden="1">
      <c r="A61" s="6">
        <v>11</v>
      </c>
      <c r="B61" s="6">
        <v>38.83</v>
      </c>
      <c r="C61" s="1" t="s">
        <v>37</v>
      </c>
      <c r="D61" s="8" t="s">
        <v>38</v>
      </c>
      <c r="E61" s="1" t="s">
        <v>13</v>
      </c>
      <c r="F61" s="1" t="s">
        <v>14</v>
      </c>
      <c r="G61" s="109">
        <v>1452.25</v>
      </c>
      <c r="H61" s="94">
        <f t="shared" si="7"/>
        <v>4.8131370328425828E-2</v>
      </c>
      <c r="I61" s="124">
        <f t="shared" si="8"/>
        <v>2.4645389519917543E-2</v>
      </c>
      <c r="J61" s="124">
        <f t="shared" si="9"/>
        <v>1.8877770353911257E-2</v>
      </c>
      <c r="K61" s="124">
        <f t="shared" si="10"/>
        <v>-7.4583443396470731E-2</v>
      </c>
      <c r="L61" s="124">
        <f t="shared" si="11"/>
        <v>1.8877770353911257E-2</v>
      </c>
      <c r="M61" s="124">
        <f t="shared" si="12"/>
        <v>82.919754908815932</v>
      </c>
      <c r="N61" s="4">
        <v>35</v>
      </c>
      <c r="O61" s="111">
        <v>4.7583099999999998</v>
      </c>
      <c r="P61" s="111">
        <v>3.6447500000000002</v>
      </c>
      <c r="Q61" s="111">
        <v>-14.399900000000001</v>
      </c>
      <c r="R61" s="111">
        <v>3.6447500000000002</v>
      </c>
      <c r="S61" s="111">
        <v>16009.4</v>
      </c>
      <c r="T61" s="1">
        <v>0</v>
      </c>
      <c r="U61" s="166">
        <v>193.071</v>
      </c>
    </row>
    <row r="62" spans="1:21" ht="25.5" hidden="1">
      <c r="A62" s="6">
        <v>11</v>
      </c>
      <c r="B62" s="6">
        <v>38.83</v>
      </c>
      <c r="C62" s="1" t="s">
        <v>39</v>
      </c>
      <c r="D62" s="8" t="s">
        <v>40</v>
      </c>
      <c r="E62" s="1" t="s">
        <v>13</v>
      </c>
      <c r="F62" s="1" t="s">
        <v>14</v>
      </c>
      <c r="G62" s="109">
        <v>193.071</v>
      </c>
      <c r="H62" s="94">
        <f t="shared" si="7"/>
        <v>4.8131370328425828E-2</v>
      </c>
      <c r="I62" s="124">
        <f t="shared" si="8"/>
        <v>2.8820182484955104E-2</v>
      </c>
      <c r="J62" s="124">
        <f t="shared" si="9"/>
        <v>2.2400136361265768E-2</v>
      </c>
      <c r="K62" s="124">
        <f t="shared" si="10"/>
        <v>-0.756652381806456</v>
      </c>
      <c r="L62" s="124">
        <f t="shared" si="11"/>
        <v>2.2400136361265768E-2</v>
      </c>
      <c r="M62" s="124">
        <f t="shared" si="12"/>
        <v>135.12485578396914</v>
      </c>
      <c r="N62" s="4">
        <v>36</v>
      </c>
      <c r="O62" s="111">
        <v>22.6569</v>
      </c>
      <c r="P62" s="111">
        <v>17.6098</v>
      </c>
      <c r="Q62" s="111">
        <v>-594.84</v>
      </c>
      <c r="R62" s="111">
        <v>17.6098</v>
      </c>
      <c r="S62" s="111">
        <v>106228</v>
      </c>
      <c r="T62" s="1">
        <v>0</v>
      </c>
      <c r="U62" s="166">
        <v>786.14700000000005</v>
      </c>
    </row>
    <row r="63" spans="1:21" ht="25.5" hidden="1">
      <c r="A63" s="6">
        <v>11</v>
      </c>
      <c r="B63" s="6">
        <v>38.83</v>
      </c>
      <c r="C63" s="1" t="s">
        <v>43</v>
      </c>
      <c r="D63" s="8" t="s">
        <v>44</v>
      </c>
      <c r="E63" s="1" t="s">
        <v>13</v>
      </c>
      <c r="F63" s="1" t="s">
        <v>14</v>
      </c>
      <c r="G63" s="109">
        <v>406.625</v>
      </c>
      <c r="H63" s="94">
        <f t="shared" si="7"/>
        <v>5.49263873159683E-2</v>
      </c>
      <c r="I63" s="124">
        <f t="shared" si="8"/>
        <v>2.8555302797417768E-2</v>
      </c>
      <c r="J63" s="124">
        <f t="shared" si="9"/>
        <v>2.2400442668306177E-2</v>
      </c>
      <c r="K63" s="124">
        <f t="shared" si="10"/>
        <v>-1.1846787580694744</v>
      </c>
      <c r="L63" s="124">
        <f t="shared" si="11"/>
        <v>2.2400442668306177E-2</v>
      </c>
      <c r="M63" s="124">
        <f t="shared" si="12"/>
        <v>135.12695972948049</v>
      </c>
      <c r="N63" s="4">
        <v>37</v>
      </c>
      <c r="O63" s="111">
        <v>11.6113</v>
      </c>
      <c r="P63" s="111">
        <v>9.1085799999999999</v>
      </c>
      <c r="Q63" s="111">
        <v>-481.72</v>
      </c>
      <c r="R63" s="111">
        <v>9.1085799999999999</v>
      </c>
      <c r="S63" s="111">
        <v>54946</v>
      </c>
      <c r="T63" s="1">
        <v>0</v>
      </c>
      <c r="U63" s="166">
        <v>406.625</v>
      </c>
    </row>
    <row r="64" spans="1:21" ht="25.5" hidden="1">
      <c r="A64" s="6">
        <v>11</v>
      </c>
      <c r="B64" s="6">
        <v>38.83</v>
      </c>
      <c r="C64" s="1" t="s">
        <v>41</v>
      </c>
      <c r="D64" s="8" t="s">
        <v>42</v>
      </c>
      <c r="E64" s="1" t="s">
        <v>13</v>
      </c>
      <c r="F64" s="1" t="s">
        <v>14</v>
      </c>
      <c r="G64" s="109">
        <v>786.14700000000005</v>
      </c>
      <c r="H64" s="94">
        <f t="shared" si="7"/>
        <v>5.49263873159683E-2</v>
      </c>
      <c r="I64" s="124">
        <f t="shared" si="8"/>
        <v>2.7787497386058006E-2</v>
      </c>
      <c r="J64" s="124">
        <f t="shared" si="9"/>
        <v>1.7649853929815915E-2</v>
      </c>
      <c r="K64" s="124">
        <f t="shared" si="10"/>
        <v>-1.7298291672446671</v>
      </c>
      <c r="L64" s="124">
        <f t="shared" si="11"/>
        <v>1.7649853929815915E-2</v>
      </c>
      <c r="M64" s="124">
        <f t="shared" si="12"/>
        <v>103.82163495083718</v>
      </c>
      <c r="N64" s="4">
        <v>38</v>
      </c>
      <c r="O64" s="111">
        <v>26.841999999999999</v>
      </c>
      <c r="P64" s="111">
        <v>17.049299999999999</v>
      </c>
      <c r="Q64" s="111">
        <v>-1670.97</v>
      </c>
      <c r="R64" s="111">
        <v>17.049299999999999</v>
      </c>
      <c r="S64" s="111">
        <v>100289</v>
      </c>
      <c r="T64" s="1">
        <v>0</v>
      </c>
      <c r="U64" s="166">
        <v>965.97400000000005</v>
      </c>
    </row>
    <row r="65" spans="1:21" ht="25.5" hidden="1">
      <c r="A65" s="6">
        <v>11</v>
      </c>
      <c r="B65" s="6">
        <v>38.83</v>
      </c>
      <c r="C65" s="1" t="s">
        <v>45</v>
      </c>
      <c r="D65" s="8" t="s">
        <v>46</v>
      </c>
      <c r="E65" s="1" t="s">
        <v>13</v>
      </c>
      <c r="F65" s="1" t="s">
        <v>14</v>
      </c>
      <c r="G65" s="109">
        <v>965.97900000000004</v>
      </c>
      <c r="H65" s="94">
        <f t="shared" si="7"/>
        <v>2.831257078142696E-2</v>
      </c>
      <c r="I65" s="124">
        <f t="shared" si="8"/>
        <v>2.5447431155735809E-2</v>
      </c>
      <c r="J65" s="124">
        <f t="shared" si="9"/>
        <v>1.9287682455459313E-2</v>
      </c>
      <c r="K65" s="124">
        <f t="shared" si="10"/>
        <v>-0.37598744453997052</v>
      </c>
      <c r="L65" s="124">
        <f t="shared" si="11"/>
        <v>1.9287682455459313E-2</v>
      </c>
      <c r="M65" s="124">
        <f t="shared" si="12"/>
        <v>121.79082012969846</v>
      </c>
      <c r="N65" s="4">
        <v>39</v>
      </c>
      <c r="O65" s="111">
        <v>106.85299999999999</v>
      </c>
      <c r="P65" s="111">
        <v>80.988399999999999</v>
      </c>
      <c r="Q65" s="111">
        <v>-1578.76</v>
      </c>
      <c r="R65" s="111">
        <v>80.988399999999999</v>
      </c>
      <c r="S65" s="111">
        <v>511396</v>
      </c>
      <c r="T65" s="1">
        <v>0</v>
      </c>
      <c r="U65" s="166">
        <v>4198.97</v>
      </c>
    </row>
    <row r="66" spans="1:21" ht="25.5" hidden="1">
      <c r="A66" s="6">
        <v>11</v>
      </c>
      <c r="B66" s="6">
        <v>38.83</v>
      </c>
      <c r="C66" s="1" t="s">
        <v>47</v>
      </c>
      <c r="D66" s="8" t="s">
        <v>48</v>
      </c>
      <c r="E66" s="1" t="s">
        <v>13</v>
      </c>
      <c r="F66" s="1" t="s">
        <v>14</v>
      </c>
      <c r="G66" s="109">
        <v>4198.97</v>
      </c>
      <c r="H66" s="94">
        <f t="shared" si="7"/>
        <v>2.831257078142696E-2</v>
      </c>
      <c r="I66" s="124">
        <f t="shared" si="8"/>
        <v>2.6168890989577521E-2</v>
      </c>
      <c r="J66" s="124">
        <f t="shared" si="9"/>
        <v>1.9600190812550742E-2</v>
      </c>
      <c r="K66" s="124">
        <f t="shared" si="10"/>
        <v>-0.24516349265743675</v>
      </c>
      <c r="L66" s="124">
        <f t="shared" si="11"/>
        <v>1.9600190812550742E-2</v>
      </c>
      <c r="M66" s="124">
        <f t="shared" si="12"/>
        <v>112.35730087769397</v>
      </c>
      <c r="N66" s="4">
        <v>0</v>
      </c>
      <c r="O66" s="111">
        <v>23.917999999999999</v>
      </c>
      <c r="P66" s="111">
        <v>17.914300000000001</v>
      </c>
      <c r="Q66" s="111">
        <v>-224.07599999999999</v>
      </c>
      <c r="R66" s="111">
        <v>17.914300000000001</v>
      </c>
      <c r="S66" s="111">
        <v>102693</v>
      </c>
      <c r="T66" s="1">
        <v>0</v>
      </c>
      <c r="U66" s="166">
        <v>913.98599999999999</v>
      </c>
    </row>
    <row r="67" spans="1:21" ht="25.5" hidden="1">
      <c r="A67" s="6">
        <v>11</v>
      </c>
      <c r="B67" s="6">
        <v>38.83</v>
      </c>
      <c r="C67" s="1" t="s">
        <v>49</v>
      </c>
      <c r="D67" s="8" t="s">
        <v>50</v>
      </c>
      <c r="E67" s="1" t="s">
        <v>13</v>
      </c>
      <c r="F67" s="1" t="s">
        <v>14</v>
      </c>
      <c r="G67" s="109">
        <v>913.98599999999999</v>
      </c>
      <c r="H67" s="94">
        <f t="shared" si="7"/>
        <v>2.831257078142696E-2</v>
      </c>
      <c r="I67" s="124">
        <f t="shared" si="8"/>
        <v>2.0681922075093482E-2</v>
      </c>
      <c r="J67" s="124">
        <f t="shared" si="9"/>
        <v>1.6099981132290501E-2</v>
      </c>
      <c r="K67" s="124">
        <f t="shared" si="10"/>
        <v>-0.5639355762692333</v>
      </c>
      <c r="L67" s="124">
        <f t="shared" si="11"/>
        <v>1.6099981132290501E-2</v>
      </c>
      <c r="M67" s="124">
        <f t="shared" si="12"/>
        <v>77.38483416043124</v>
      </c>
      <c r="N67" s="4">
        <v>0</v>
      </c>
      <c r="O67" s="111">
        <v>163.327</v>
      </c>
      <c r="P67" s="111">
        <v>127.143</v>
      </c>
      <c r="Q67" s="111">
        <v>-4453.45</v>
      </c>
      <c r="R67" s="111">
        <v>127.143</v>
      </c>
      <c r="S67" s="111">
        <v>611115</v>
      </c>
      <c r="T67" s="1">
        <v>0</v>
      </c>
      <c r="U67" s="166">
        <v>7897.09</v>
      </c>
    </row>
    <row r="68" spans="1:21" ht="25.5" hidden="1">
      <c r="A68" s="6">
        <v>11</v>
      </c>
      <c r="B68" s="6">
        <v>38.83</v>
      </c>
      <c r="C68" s="1" t="s">
        <v>51</v>
      </c>
      <c r="D68" s="8" t="s">
        <v>52</v>
      </c>
      <c r="E68" s="1" t="s">
        <v>13</v>
      </c>
      <c r="F68" s="1" t="s">
        <v>14</v>
      </c>
      <c r="G68" s="109">
        <v>7897.09</v>
      </c>
      <c r="H68" s="94">
        <f t="shared" si="7"/>
        <v>5.0962627406568517E-3</v>
      </c>
      <c r="I68" s="124">
        <f t="shared" si="8"/>
        <v>1.6100018965844239E-2</v>
      </c>
      <c r="J68" s="124">
        <f t="shared" si="9"/>
        <v>1.6100018965844239E-2</v>
      </c>
      <c r="K68" s="124">
        <f t="shared" si="10"/>
        <v>-3.5644149037052363E-4</v>
      </c>
      <c r="L68" s="124">
        <f t="shared" si="11"/>
        <v>1.6100018965844239E-2</v>
      </c>
      <c r="M68" s="124">
        <f t="shared" si="12"/>
        <v>77.384954913015747</v>
      </c>
      <c r="N68" s="4">
        <v>0</v>
      </c>
      <c r="O68" s="111">
        <v>74.702799999999996</v>
      </c>
      <c r="P68" s="111">
        <v>74.702799999999996</v>
      </c>
      <c r="Q68" s="111">
        <v>-1.6538600000000001</v>
      </c>
      <c r="R68" s="111">
        <v>74.702799999999996</v>
      </c>
      <c r="S68" s="111">
        <v>359060</v>
      </c>
      <c r="T68" s="1">
        <v>0</v>
      </c>
      <c r="U68" s="166">
        <v>4639.92</v>
      </c>
    </row>
    <row r="69" spans="1:21" ht="25.5" hidden="1">
      <c r="A69" s="6">
        <v>11</v>
      </c>
      <c r="B69" s="6">
        <v>38.83</v>
      </c>
      <c r="C69" s="1" t="s">
        <v>53</v>
      </c>
      <c r="D69" s="8" t="s">
        <v>54</v>
      </c>
      <c r="E69" s="1" t="s">
        <v>13</v>
      </c>
      <c r="F69" s="1" t="s">
        <v>14</v>
      </c>
      <c r="G69" s="109">
        <v>4639.92</v>
      </c>
      <c r="H69" s="94">
        <f t="shared" si="7"/>
        <v>5.0962627406568517E-3</v>
      </c>
      <c r="I69" s="124">
        <f t="shared" si="8"/>
        <v>1.3759869626185934E-2</v>
      </c>
      <c r="J69" s="124">
        <f t="shared" si="9"/>
        <v>1.2375090010990816E-2</v>
      </c>
      <c r="K69" s="124">
        <f t="shared" si="10"/>
        <v>-7.5407102340917416E-4</v>
      </c>
      <c r="L69" s="124">
        <f t="shared" si="11"/>
        <v>1.2375090010990816E-2</v>
      </c>
      <c r="M69" s="124">
        <f t="shared" si="12"/>
        <v>70.554720365855204</v>
      </c>
      <c r="N69" s="4">
        <v>0</v>
      </c>
      <c r="O69" s="111">
        <v>0.217838</v>
      </c>
      <c r="P69" s="111">
        <v>0.19591500000000001</v>
      </c>
      <c r="Q69" s="111">
        <v>-1.1938000000000001E-2</v>
      </c>
      <c r="R69" s="111">
        <v>0.19591500000000001</v>
      </c>
      <c r="S69" s="111">
        <v>1116.98</v>
      </c>
      <c r="T69" s="1">
        <v>0</v>
      </c>
      <c r="U69" s="166">
        <v>15.8314</v>
      </c>
    </row>
    <row r="70" spans="1:21" ht="25.5" hidden="1">
      <c r="A70" s="6">
        <v>13</v>
      </c>
      <c r="B70" s="6">
        <v>45.89</v>
      </c>
      <c r="C70" s="1" t="s">
        <v>57</v>
      </c>
      <c r="D70" s="8" t="s">
        <v>12</v>
      </c>
      <c r="E70" s="1" t="s">
        <v>58</v>
      </c>
      <c r="F70" s="1" t="s">
        <v>14</v>
      </c>
      <c r="G70" s="109">
        <v>1391.95</v>
      </c>
      <c r="H70" s="94">
        <f t="shared" si="7"/>
        <v>6.3420158550396385E-2</v>
      </c>
      <c r="I70" s="124">
        <f t="shared" si="8"/>
        <v>1.6662092747584321E-2</v>
      </c>
      <c r="J70" s="124">
        <f t="shared" si="9"/>
        <v>89.141851359603436</v>
      </c>
      <c r="K70" s="124">
        <f t="shared" si="10"/>
        <v>-0.54453536405761704</v>
      </c>
      <c r="L70" s="124">
        <f t="shared" si="11"/>
        <v>1.3495671539926002E-2</v>
      </c>
      <c r="M70" s="124">
        <f t="shared" si="12"/>
        <v>75.950285570602389</v>
      </c>
      <c r="N70" s="4">
        <v>0</v>
      </c>
      <c r="O70" s="111">
        <v>23.192799999999998</v>
      </c>
      <c r="P70" s="111">
        <v>124081</v>
      </c>
      <c r="Q70" s="111">
        <v>-757.96600000000001</v>
      </c>
      <c r="R70" s="111">
        <v>18.785299999999999</v>
      </c>
      <c r="S70" s="111">
        <v>105719</v>
      </c>
      <c r="T70" s="1">
        <v>0</v>
      </c>
      <c r="U70" s="166">
        <v>1391.95</v>
      </c>
    </row>
    <row r="71" spans="1:21" ht="25.5" hidden="1">
      <c r="A71" s="6">
        <v>13</v>
      </c>
      <c r="B71" s="6">
        <v>45.89</v>
      </c>
      <c r="C71" s="1" t="s">
        <v>61</v>
      </c>
      <c r="D71" s="8" t="s">
        <v>20</v>
      </c>
      <c r="E71" s="1" t="s">
        <v>58</v>
      </c>
      <c r="F71" s="1" t="s">
        <v>14</v>
      </c>
      <c r="G71" s="109">
        <v>2715.38</v>
      </c>
      <c r="H71" s="94">
        <f t="shared" si="7"/>
        <v>9.7395243488108737E-3</v>
      </c>
      <c r="I71" s="124">
        <f t="shared" si="8"/>
        <v>1.7345014469280388E-2</v>
      </c>
      <c r="J71" s="124">
        <f t="shared" si="9"/>
        <v>91.513243214162344</v>
      </c>
      <c r="K71" s="124">
        <f t="shared" si="10"/>
        <v>-0.82049314478907698</v>
      </c>
      <c r="L71" s="124">
        <f t="shared" si="11"/>
        <v>1.306057843142807E-2</v>
      </c>
      <c r="M71" s="124">
        <f t="shared" si="12"/>
        <v>74.138214190654722</v>
      </c>
      <c r="N71" s="4">
        <v>0</v>
      </c>
      <c r="O71" s="111">
        <v>6.1256000000000004</v>
      </c>
      <c r="P71" s="111">
        <v>32319</v>
      </c>
      <c r="Q71" s="111">
        <v>-289.767</v>
      </c>
      <c r="R71" s="111">
        <v>4.6124999999999998</v>
      </c>
      <c r="S71" s="111">
        <v>26182.799999999999</v>
      </c>
      <c r="T71" s="1">
        <v>0</v>
      </c>
      <c r="U71" s="166">
        <v>353.16199999999998</v>
      </c>
    </row>
    <row r="72" spans="1:21" ht="25.5" hidden="1">
      <c r="A72" s="6">
        <v>13</v>
      </c>
      <c r="B72" s="6">
        <v>45.89</v>
      </c>
      <c r="C72" s="1" t="s">
        <v>59</v>
      </c>
      <c r="D72" s="8" t="s">
        <v>16</v>
      </c>
      <c r="E72" s="1" t="s">
        <v>58</v>
      </c>
      <c r="F72" s="1" t="s">
        <v>14</v>
      </c>
      <c r="G72" s="109">
        <v>353.16199999999998</v>
      </c>
      <c r="H72" s="94">
        <f t="shared" si="7"/>
        <v>9.7395243488108737E-3</v>
      </c>
      <c r="I72" s="124">
        <f t="shared" si="8"/>
        <v>1.9253013880965963E-2</v>
      </c>
      <c r="J72" s="124">
        <f t="shared" si="9"/>
        <v>94.193572922608865</v>
      </c>
      <c r="K72" s="124">
        <f t="shared" si="10"/>
        <v>-0.56958128921848261</v>
      </c>
      <c r="L72" s="124">
        <f t="shared" si="11"/>
        <v>1.4747138239208975E-2</v>
      </c>
      <c r="M72" s="124">
        <f t="shared" si="12"/>
        <v>76.905115040882293</v>
      </c>
      <c r="N72" s="4">
        <v>0</v>
      </c>
      <c r="O72" s="111">
        <v>25.312899999999999</v>
      </c>
      <c r="P72" s="111">
        <v>123841</v>
      </c>
      <c r="Q72" s="111">
        <v>-748.85699999999997</v>
      </c>
      <c r="R72" s="111">
        <v>19.3888</v>
      </c>
      <c r="S72" s="111">
        <v>101111</v>
      </c>
      <c r="T72" s="1">
        <v>0</v>
      </c>
      <c r="U72" s="166">
        <v>1314.75</v>
      </c>
    </row>
    <row r="73" spans="1:21" ht="25.5" hidden="1">
      <c r="A73" s="6">
        <v>13</v>
      </c>
      <c r="B73" s="6">
        <v>45.89</v>
      </c>
      <c r="C73" s="1" t="s">
        <v>79</v>
      </c>
      <c r="D73" s="8" t="s">
        <v>56</v>
      </c>
      <c r="E73" s="1" t="s">
        <v>58</v>
      </c>
      <c r="F73" s="1" t="s">
        <v>14</v>
      </c>
      <c r="G73" s="109">
        <v>13.432700000000001</v>
      </c>
      <c r="H73" s="94">
        <f t="shared" si="7"/>
        <v>9.7395243488108737E-3</v>
      </c>
      <c r="I73" s="124">
        <f t="shared" si="8"/>
        <v>2.6276874691571712E-2</v>
      </c>
      <c r="J73" s="124">
        <f t="shared" si="9"/>
        <v>94.082964446965065</v>
      </c>
      <c r="K73" s="124">
        <f t="shared" si="10"/>
        <v>-1.6353917315440196</v>
      </c>
      <c r="L73" s="124">
        <f t="shared" si="11"/>
        <v>1.9509718713402912E-2</v>
      </c>
      <c r="M73" s="124">
        <f t="shared" si="12"/>
        <v>79.924356811937926</v>
      </c>
      <c r="N73" s="4">
        <v>0</v>
      </c>
      <c r="O73" s="111">
        <v>71.351699999999994</v>
      </c>
      <c r="P73" s="111">
        <v>255471</v>
      </c>
      <c r="Q73" s="111">
        <v>-4440.71</v>
      </c>
      <c r="R73" s="111">
        <v>52.976300000000002</v>
      </c>
      <c r="S73" s="111">
        <v>217025</v>
      </c>
      <c r="T73" s="1">
        <v>0</v>
      </c>
      <c r="U73" s="166">
        <v>2715.38</v>
      </c>
    </row>
    <row r="74" spans="1:21" ht="25.5" hidden="1">
      <c r="A74" s="6">
        <v>13</v>
      </c>
      <c r="B74" s="6">
        <v>45.89</v>
      </c>
      <c r="C74" s="1" t="s">
        <v>60</v>
      </c>
      <c r="D74" s="8" t="s">
        <v>18</v>
      </c>
      <c r="E74" s="1" t="s">
        <v>58</v>
      </c>
      <c r="F74" s="1" t="s">
        <v>14</v>
      </c>
      <c r="G74" s="109">
        <v>1314.75</v>
      </c>
      <c r="H74" s="94">
        <f t="shared" si="7"/>
        <v>9.7395243488108737E-3</v>
      </c>
      <c r="I74" s="124">
        <f t="shared" si="8"/>
        <v>2.6222609145715642E-2</v>
      </c>
      <c r="J74" s="124">
        <f t="shared" si="9"/>
        <v>92.957364297262771</v>
      </c>
      <c r="K74" s="124">
        <f t="shared" si="10"/>
        <v>-1.5306341650932198</v>
      </c>
      <c r="L74" s="124">
        <f t="shared" si="11"/>
        <v>2.0210220056455654E-2</v>
      </c>
      <c r="M74" s="124">
        <f t="shared" si="12"/>
        <v>78.118345826690941</v>
      </c>
      <c r="N74" s="4">
        <v>0</v>
      </c>
      <c r="O74" s="111">
        <v>208.738</v>
      </c>
      <c r="P74" s="111">
        <v>739962</v>
      </c>
      <c r="Q74" s="111">
        <v>-12184.2</v>
      </c>
      <c r="R74" s="111">
        <v>160.87799999999999</v>
      </c>
      <c r="S74" s="111">
        <v>621840</v>
      </c>
      <c r="T74" s="1">
        <v>0</v>
      </c>
      <c r="U74" s="166">
        <v>7960.23</v>
      </c>
    </row>
    <row r="75" spans="1:21" ht="25.5" hidden="1">
      <c r="A75" s="6">
        <v>13</v>
      </c>
      <c r="B75" s="6">
        <v>45.89</v>
      </c>
      <c r="C75" s="1" t="s">
        <v>62</v>
      </c>
      <c r="D75" s="8" t="s">
        <v>22</v>
      </c>
      <c r="E75" s="1" t="s">
        <v>58</v>
      </c>
      <c r="F75" s="1" t="s">
        <v>14</v>
      </c>
      <c r="G75" s="109">
        <v>7960.2</v>
      </c>
      <c r="H75" s="94">
        <f t="shared" si="7"/>
        <v>9.7395243488108737E-3</v>
      </c>
      <c r="I75" s="124">
        <f t="shared" si="8"/>
        <v>2.0271097811931486E-2</v>
      </c>
      <c r="J75" s="124">
        <f t="shared" si="9"/>
        <v>136.34122336988398</v>
      </c>
      <c r="K75" s="124">
        <f t="shared" si="10"/>
        <v>-4.0068859705805355</v>
      </c>
      <c r="L75" s="124">
        <f t="shared" si="11"/>
        <v>1.634367554420044E-2</v>
      </c>
      <c r="M75" s="124">
        <f t="shared" si="12"/>
        <v>128.44754169524774</v>
      </c>
      <c r="N75" s="4">
        <v>0</v>
      </c>
      <c r="O75" s="111">
        <v>6.1172700000000004</v>
      </c>
      <c r="P75" s="111">
        <v>41144.1</v>
      </c>
      <c r="Q75" s="111">
        <v>-1209.17</v>
      </c>
      <c r="R75" s="111">
        <v>4.93208</v>
      </c>
      <c r="S75" s="111">
        <v>38762</v>
      </c>
      <c r="T75" s="1">
        <v>0</v>
      </c>
      <c r="U75" s="166">
        <v>301.77300000000002</v>
      </c>
    </row>
    <row r="76" spans="1:21" ht="25.5" hidden="1">
      <c r="A76" s="6">
        <v>13</v>
      </c>
      <c r="B76" s="6">
        <v>45.89</v>
      </c>
      <c r="C76" s="1" t="s">
        <v>63</v>
      </c>
      <c r="D76" s="8" t="s">
        <v>24</v>
      </c>
      <c r="E76" s="1" t="s">
        <v>58</v>
      </c>
      <c r="F76" s="1" t="s">
        <v>14</v>
      </c>
      <c r="G76" s="109">
        <v>301.77300000000002</v>
      </c>
      <c r="H76" s="94">
        <f t="shared" si="7"/>
        <v>3.3975084937712349E-3</v>
      </c>
      <c r="I76" s="124">
        <f t="shared" si="8"/>
        <v>2.7946290945988866E-2</v>
      </c>
      <c r="J76" s="124">
        <f t="shared" si="9"/>
        <v>155.84998024832885</v>
      </c>
      <c r="K76" s="124">
        <f t="shared" si="10"/>
        <v>-4.1681448146053928</v>
      </c>
      <c r="L76" s="124">
        <f t="shared" si="11"/>
        <v>2.3665600334616548E-2</v>
      </c>
      <c r="M76" s="124">
        <f t="shared" si="12"/>
        <v>138.60367303625787</v>
      </c>
      <c r="N76" s="4">
        <v>0</v>
      </c>
      <c r="O76" s="111">
        <v>144.31800000000001</v>
      </c>
      <c r="P76" s="111">
        <v>804828</v>
      </c>
      <c r="Q76" s="111">
        <v>-21524.799999999999</v>
      </c>
      <c r="R76" s="111">
        <v>122.212</v>
      </c>
      <c r="S76" s="111">
        <v>715766</v>
      </c>
      <c r="T76" s="1">
        <v>0</v>
      </c>
      <c r="U76" s="166">
        <v>5164.12</v>
      </c>
    </row>
    <row r="77" spans="1:21" ht="25.5" hidden="1">
      <c r="A77" s="6">
        <v>13</v>
      </c>
      <c r="B77" s="6">
        <v>45.89</v>
      </c>
      <c r="C77" s="1" t="s">
        <v>64</v>
      </c>
      <c r="D77" s="8" t="s">
        <v>26</v>
      </c>
      <c r="E77" s="1" t="s">
        <v>58</v>
      </c>
      <c r="F77" s="1" t="s">
        <v>14</v>
      </c>
      <c r="G77" s="109">
        <v>5164.12</v>
      </c>
      <c r="H77" s="94">
        <f t="shared" si="7"/>
        <v>3.5107587768969425E-2</v>
      </c>
      <c r="I77" s="124">
        <f t="shared" si="8"/>
        <v>2.5488795475023213E-2</v>
      </c>
      <c r="J77" s="124">
        <f t="shared" si="9"/>
        <v>147.87814629433592</v>
      </c>
      <c r="K77" s="124">
        <f t="shared" si="10"/>
        <v>-1.3394212223055868</v>
      </c>
      <c r="L77" s="124">
        <f t="shared" si="11"/>
        <v>1.8635894905975177E-2</v>
      </c>
      <c r="M77" s="124">
        <f t="shared" si="12"/>
        <v>117.88595742931437</v>
      </c>
      <c r="N77" s="4">
        <v>0</v>
      </c>
      <c r="O77" s="111">
        <v>148.79900000000001</v>
      </c>
      <c r="P77" s="111">
        <v>863286</v>
      </c>
      <c r="Q77" s="111">
        <v>-7819.3</v>
      </c>
      <c r="R77" s="111">
        <v>108.79300000000001</v>
      </c>
      <c r="S77" s="111">
        <v>688197</v>
      </c>
      <c r="T77" s="1">
        <v>0</v>
      </c>
      <c r="U77" s="166">
        <v>5837.82</v>
      </c>
    </row>
    <row r="78" spans="1:21" ht="25.5" hidden="1">
      <c r="A78" s="6">
        <v>13</v>
      </c>
      <c r="B78" s="6">
        <v>45.89</v>
      </c>
      <c r="C78" s="1" t="s">
        <v>65</v>
      </c>
      <c r="D78" s="8" t="s">
        <v>28</v>
      </c>
      <c r="E78" s="1" t="s">
        <v>58</v>
      </c>
      <c r="F78" s="1" t="s">
        <v>14</v>
      </c>
      <c r="G78" s="109">
        <v>5837.82</v>
      </c>
      <c r="H78" s="94">
        <f t="shared" si="7"/>
        <v>3.5107587768969425E-2</v>
      </c>
      <c r="I78" s="124">
        <f t="shared" si="8"/>
        <v>9.50448428205573E-3</v>
      </c>
      <c r="J78" s="124">
        <f t="shared" si="9"/>
        <v>68.892652715566939</v>
      </c>
      <c r="K78" s="124">
        <f t="shared" si="10"/>
        <v>-0.52061035211052042</v>
      </c>
      <c r="L78" s="124">
        <f t="shared" si="11"/>
        <v>6.5859767980491592E-3</v>
      </c>
      <c r="M78" s="124">
        <f t="shared" si="12"/>
        <v>55.188299033762206</v>
      </c>
      <c r="N78" s="4">
        <v>0</v>
      </c>
      <c r="O78" s="111">
        <v>186.30500000000001</v>
      </c>
      <c r="P78" s="111">
        <v>1350420</v>
      </c>
      <c r="Q78" s="111">
        <v>-10204.9</v>
      </c>
      <c r="R78" s="111">
        <v>129.09700000000001</v>
      </c>
      <c r="S78" s="111">
        <v>1081790</v>
      </c>
      <c r="T78" s="1">
        <v>0</v>
      </c>
      <c r="U78" s="166">
        <v>19601.8</v>
      </c>
    </row>
    <row r="79" spans="1:21" ht="25.5" hidden="1">
      <c r="A79" s="6">
        <v>13</v>
      </c>
      <c r="B79" s="6">
        <v>45.89</v>
      </c>
      <c r="C79" s="1" t="s">
        <v>66</v>
      </c>
      <c r="D79" s="8" t="s">
        <v>30</v>
      </c>
      <c r="E79" s="1" t="s">
        <v>58</v>
      </c>
      <c r="F79" s="1" t="s">
        <v>14</v>
      </c>
      <c r="G79" s="109">
        <v>19601.8</v>
      </c>
      <c r="H79" s="94">
        <f t="shared" si="7"/>
        <v>0.23952434881087203</v>
      </c>
      <c r="I79" s="124">
        <f t="shared" si="8"/>
        <v>7.3906695275470918E-3</v>
      </c>
      <c r="J79" s="124">
        <f t="shared" si="9"/>
        <v>59.765348512305124</v>
      </c>
      <c r="K79" s="124">
        <f t="shared" si="10"/>
        <v>-2.2374011940099389E-4</v>
      </c>
      <c r="L79" s="124">
        <f t="shared" si="11"/>
        <v>4.9833053545157071E-3</v>
      </c>
      <c r="M79" s="124">
        <f t="shared" si="12"/>
        <v>45.167076157971003</v>
      </c>
      <c r="N79" s="4">
        <v>0</v>
      </c>
      <c r="O79" s="111">
        <v>19.9435</v>
      </c>
      <c r="P79" s="111">
        <v>161275</v>
      </c>
      <c r="Q79" s="111">
        <v>-0.60375599999999996</v>
      </c>
      <c r="R79" s="111">
        <v>13.4473</v>
      </c>
      <c r="S79" s="111">
        <v>121882</v>
      </c>
      <c r="T79" s="1">
        <v>0</v>
      </c>
      <c r="U79" s="166">
        <v>2698.47</v>
      </c>
    </row>
    <row r="80" spans="1:21" ht="25.5" hidden="1">
      <c r="A80" s="6">
        <v>13</v>
      </c>
      <c r="B80" s="6">
        <v>45.89</v>
      </c>
      <c r="C80" s="1" t="s">
        <v>67</v>
      </c>
      <c r="D80" s="8" t="s">
        <v>32</v>
      </c>
      <c r="E80" s="1" t="s">
        <v>58</v>
      </c>
      <c r="F80" s="1" t="s">
        <v>14</v>
      </c>
      <c r="G80" s="109">
        <v>2698.47</v>
      </c>
      <c r="H80" s="94">
        <f t="shared" si="7"/>
        <v>0.23952434881087203</v>
      </c>
      <c r="I80" s="124">
        <f t="shared" si="8"/>
        <v>3.2694119102214016E-2</v>
      </c>
      <c r="J80" s="124">
        <f t="shared" si="9"/>
        <v>129.20539851383882</v>
      </c>
      <c r="K80" s="124">
        <f t="shared" si="10"/>
        <v>-2.8183781623740523E-2</v>
      </c>
      <c r="L80" s="124">
        <f t="shared" si="11"/>
        <v>2.5733566120852879E-2</v>
      </c>
      <c r="M80" s="124">
        <f t="shared" si="12"/>
        <v>101.94571039837112</v>
      </c>
      <c r="N80" s="4">
        <v>0</v>
      </c>
      <c r="O80" s="111">
        <v>137.44999999999999</v>
      </c>
      <c r="P80" s="111">
        <v>543195</v>
      </c>
      <c r="Q80" s="111">
        <v>-118.488</v>
      </c>
      <c r="R80" s="111">
        <v>108.187</v>
      </c>
      <c r="S80" s="111">
        <v>428592</v>
      </c>
      <c r="T80" s="1">
        <v>0</v>
      </c>
      <c r="U80" s="166">
        <v>4204.12</v>
      </c>
    </row>
    <row r="81" spans="1:21" ht="25.5" hidden="1">
      <c r="A81" s="6">
        <v>13</v>
      </c>
      <c r="B81" s="6">
        <v>45.89</v>
      </c>
      <c r="C81" s="1" t="s">
        <v>68</v>
      </c>
      <c r="D81" s="8" t="s">
        <v>34</v>
      </c>
      <c r="E81" s="1" t="s">
        <v>58</v>
      </c>
      <c r="F81" s="1" t="s">
        <v>14</v>
      </c>
      <c r="G81" s="109">
        <v>4204.12</v>
      </c>
      <c r="H81" s="94">
        <f t="shared" si="7"/>
        <v>3.3975084937712348E-2</v>
      </c>
      <c r="I81" s="124">
        <f t="shared" si="8"/>
        <v>3.0204035644781319E-2</v>
      </c>
      <c r="J81" s="124">
        <f t="shared" si="9"/>
        <v>95.943255146983503</v>
      </c>
      <c r="K81" s="124">
        <f t="shared" si="10"/>
        <v>-0.1760893168083581</v>
      </c>
      <c r="L81" s="124">
        <f t="shared" si="11"/>
        <v>2.5634128853835911E-2</v>
      </c>
      <c r="M81" s="124">
        <f t="shared" si="12"/>
        <v>85.068114309126301</v>
      </c>
      <c r="N81" s="4">
        <v>0</v>
      </c>
      <c r="O81" s="111">
        <v>29.488199999999999</v>
      </c>
      <c r="P81" s="111">
        <v>93669.4</v>
      </c>
      <c r="Q81" s="111">
        <v>-171.916</v>
      </c>
      <c r="R81" s="111">
        <v>25.026599999999998</v>
      </c>
      <c r="S81" s="111">
        <v>83052</v>
      </c>
      <c r="T81" s="1">
        <v>0</v>
      </c>
      <c r="U81" s="166">
        <v>976.3</v>
      </c>
    </row>
    <row r="82" spans="1:21" ht="25.5" hidden="1">
      <c r="A82" s="6">
        <v>13</v>
      </c>
      <c r="B82" s="6">
        <v>45.89</v>
      </c>
      <c r="C82" s="1" t="s">
        <v>69</v>
      </c>
      <c r="D82" s="8" t="s">
        <v>36</v>
      </c>
      <c r="E82" s="1" t="s">
        <v>58</v>
      </c>
      <c r="F82" s="1" t="s">
        <v>14</v>
      </c>
      <c r="G82" s="109">
        <v>976.3</v>
      </c>
      <c r="H82" s="94">
        <f t="shared" si="7"/>
        <v>0</v>
      </c>
      <c r="I82" s="124">
        <f t="shared" si="8"/>
        <v>3.0939369101046089E-2</v>
      </c>
      <c r="J82" s="124">
        <f t="shared" si="9"/>
        <v>120.95746666558459</v>
      </c>
      <c r="K82" s="124">
        <f t="shared" si="10"/>
        <v>-2.8996599605586706</v>
      </c>
      <c r="L82" s="124">
        <f t="shared" si="11"/>
        <v>2.0626841204015547E-2</v>
      </c>
      <c r="M82" s="124">
        <f t="shared" si="12"/>
        <v>98.864641578951634</v>
      </c>
      <c r="N82" s="4">
        <v>0</v>
      </c>
      <c r="O82" s="111">
        <v>38.123800000000003</v>
      </c>
      <c r="P82" s="111">
        <v>149045</v>
      </c>
      <c r="Q82" s="111">
        <v>-3572.99</v>
      </c>
      <c r="R82" s="111">
        <v>25.416599999999999</v>
      </c>
      <c r="S82" s="111">
        <v>121822</v>
      </c>
      <c r="T82" s="1">
        <v>0</v>
      </c>
      <c r="U82" s="166">
        <v>1232.21</v>
      </c>
    </row>
    <row r="83" spans="1:21" ht="25.5" hidden="1">
      <c r="A83" s="6">
        <v>13</v>
      </c>
      <c r="B83" s="6">
        <v>45.89</v>
      </c>
      <c r="C83" s="1" t="s">
        <v>70</v>
      </c>
      <c r="D83" s="8" t="s">
        <v>38</v>
      </c>
      <c r="E83" s="1" t="s">
        <v>58</v>
      </c>
      <c r="F83" s="1" t="s">
        <v>14</v>
      </c>
      <c r="G83" s="109">
        <v>1232.21</v>
      </c>
      <c r="H83" s="94">
        <f t="shared" si="7"/>
        <v>4.8131370328425828E-2</v>
      </c>
      <c r="I83" s="124">
        <f t="shared" si="8"/>
        <v>2.9046319696248272E-2</v>
      </c>
      <c r="J83" s="124">
        <f t="shared" si="9"/>
        <v>122.57627366956012</v>
      </c>
      <c r="K83" s="124">
        <f t="shared" si="10"/>
        <v>-8.7901817871052015E-2</v>
      </c>
      <c r="L83" s="124">
        <f t="shared" si="11"/>
        <v>2.2248776080772564E-2</v>
      </c>
      <c r="M83" s="124">
        <f t="shared" si="12"/>
        <v>97.726745534678713</v>
      </c>
      <c r="N83" s="4">
        <v>0</v>
      </c>
      <c r="O83" s="111">
        <v>4.7583099999999998</v>
      </c>
      <c r="P83" s="111">
        <v>20080.2</v>
      </c>
      <c r="Q83" s="111">
        <v>-14.399900000000001</v>
      </c>
      <c r="R83" s="111">
        <v>3.6447500000000002</v>
      </c>
      <c r="S83" s="111">
        <v>16009.4</v>
      </c>
      <c r="T83" s="1">
        <v>0</v>
      </c>
      <c r="U83" s="166">
        <v>163.81800000000001</v>
      </c>
    </row>
    <row r="84" spans="1:21" ht="25.5" hidden="1">
      <c r="A84" s="6">
        <v>13</v>
      </c>
      <c r="B84" s="6">
        <v>45.89</v>
      </c>
      <c r="C84" s="1" t="s">
        <v>71</v>
      </c>
      <c r="D84" s="8" t="s">
        <v>40</v>
      </c>
      <c r="E84" s="1" t="s">
        <v>58</v>
      </c>
      <c r="F84" s="1" t="s">
        <v>14</v>
      </c>
      <c r="G84" s="109">
        <v>163.81800000000001</v>
      </c>
      <c r="H84" s="94">
        <f t="shared" si="7"/>
        <v>4.8131370328425828E-2</v>
      </c>
      <c r="I84" s="124">
        <f t="shared" si="8"/>
        <v>3.3966634384454165E-2</v>
      </c>
      <c r="J84" s="124">
        <f t="shared" si="9"/>
        <v>193.34096912601157</v>
      </c>
      <c r="K84" s="124">
        <f t="shared" si="10"/>
        <v>-0.89176863548184959</v>
      </c>
      <c r="L84" s="124">
        <f t="shared" si="11"/>
        <v>2.6400153515413007E-2</v>
      </c>
      <c r="M84" s="124">
        <f t="shared" si="12"/>
        <v>159.25425090774982</v>
      </c>
      <c r="N84" s="4">
        <v>0</v>
      </c>
      <c r="O84" s="111">
        <v>22.6569</v>
      </c>
      <c r="P84" s="111">
        <v>128965</v>
      </c>
      <c r="Q84" s="111">
        <v>-594.84</v>
      </c>
      <c r="R84" s="111">
        <v>17.6098</v>
      </c>
      <c r="S84" s="111">
        <v>106228</v>
      </c>
      <c r="T84" s="1">
        <v>0</v>
      </c>
      <c r="U84" s="166">
        <v>667.03399999999999</v>
      </c>
    </row>
    <row r="85" spans="1:21" ht="25.5" hidden="1">
      <c r="A85" s="6">
        <v>13</v>
      </c>
      <c r="B85" s="6">
        <v>45.89</v>
      </c>
      <c r="C85" s="1" t="s">
        <v>73</v>
      </c>
      <c r="D85" s="8" t="s">
        <v>44</v>
      </c>
      <c r="E85" s="1" t="s">
        <v>58</v>
      </c>
      <c r="F85" s="1" t="s">
        <v>14</v>
      </c>
      <c r="G85" s="109">
        <v>345.01600000000002</v>
      </c>
      <c r="H85" s="94">
        <f t="shared" si="7"/>
        <v>5.49263873159683E-2</v>
      </c>
      <c r="I85" s="124">
        <f t="shared" si="8"/>
        <v>3.3654381246087134E-2</v>
      </c>
      <c r="J85" s="124">
        <f t="shared" si="9"/>
        <v>188.71791453149996</v>
      </c>
      <c r="K85" s="124">
        <f t="shared" si="10"/>
        <v>-1.3962251026039372</v>
      </c>
      <c r="L85" s="124">
        <f t="shared" si="11"/>
        <v>2.640045679040972E-2</v>
      </c>
      <c r="M85" s="124">
        <f t="shared" si="12"/>
        <v>159.25638231270432</v>
      </c>
      <c r="N85" s="4">
        <v>0</v>
      </c>
      <c r="O85" s="111">
        <v>11.6113</v>
      </c>
      <c r="P85" s="111">
        <v>65110.7</v>
      </c>
      <c r="Q85" s="111">
        <v>-481.72</v>
      </c>
      <c r="R85" s="111">
        <v>9.1085799999999999</v>
      </c>
      <c r="S85" s="111">
        <v>54946</v>
      </c>
      <c r="T85" s="1">
        <v>0</v>
      </c>
      <c r="U85" s="166">
        <v>345.01600000000002</v>
      </c>
    </row>
    <row r="86" spans="1:21" ht="25.5" hidden="1">
      <c r="A86" s="6">
        <v>13</v>
      </c>
      <c r="B86" s="6">
        <v>45.89</v>
      </c>
      <c r="C86" s="1" t="s">
        <v>72</v>
      </c>
      <c r="D86" s="8" t="s">
        <v>42</v>
      </c>
      <c r="E86" s="1" t="s">
        <v>58</v>
      </c>
      <c r="F86" s="1" t="s">
        <v>14</v>
      </c>
      <c r="G86" s="109">
        <v>667.03399999999999</v>
      </c>
      <c r="H86" s="94">
        <f t="shared" si="7"/>
        <v>5.49263873159683E-2</v>
      </c>
      <c r="I86" s="124">
        <f t="shared" si="8"/>
        <v>3.2749522641728125E-2</v>
      </c>
      <c r="J86" s="124">
        <f t="shared" si="9"/>
        <v>149.33474863197964</v>
      </c>
      <c r="K86" s="124">
        <f t="shared" si="10"/>
        <v>-2.0387254991672918</v>
      </c>
      <c r="L86" s="124">
        <f t="shared" si="11"/>
        <v>2.0801595871232224E-2</v>
      </c>
      <c r="M86" s="124">
        <f t="shared" si="12"/>
        <v>122.36110856926727</v>
      </c>
      <c r="N86" s="4">
        <v>0</v>
      </c>
      <c r="O86" s="111">
        <v>26.841999999999999</v>
      </c>
      <c r="P86" s="111">
        <v>122397</v>
      </c>
      <c r="Q86" s="111">
        <v>-1670.97</v>
      </c>
      <c r="R86" s="111">
        <v>17.049299999999999</v>
      </c>
      <c r="S86" s="111">
        <v>100289</v>
      </c>
      <c r="T86" s="1">
        <v>0</v>
      </c>
      <c r="U86" s="166">
        <v>819.61500000000001</v>
      </c>
    </row>
    <row r="87" spans="1:21" ht="25.5" hidden="1">
      <c r="A87" s="6">
        <v>13</v>
      </c>
      <c r="B87" s="6">
        <v>45.89</v>
      </c>
      <c r="C87" s="1" t="s">
        <v>74</v>
      </c>
      <c r="D87" s="8" t="s">
        <v>46</v>
      </c>
      <c r="E87" s="1" t="s">
        <v>58</v>
      </c>
      <c r="F87" s="1" t="s">
        <v>14</v>
      </c>
      <c r="G87" s="109">
        <v>819.61800000000005</v>
      </c>
      <c r="H87" s="94">
        <f t="shared" si="7"/>
        <v>2.831257078142696E-2</v>
      </c>
      <c r="I87" s="124">
        <f t="shared" si="8"/>
        <v>2.9991635698166586E-2</v>
      </c>
      <c r="J87" s="124">
        <f t="shared" si="9"/>
        <v>169.61681393077276</v>
      </c>
      <c r="K87" s="124">
        <f t="shared" si="10"/>
        <v>-0.44312836115820314</v>
      </c>
      <c r="L87" s="124">
        <f t="shared" si="11"/>
        <v>2.2731926933051903E-2</v>
      </c>
      <c r="M87" s="124">
        <f t="shared" si="12"/>
        <v>143.53927853686466</v>
      </c>
      <c r="N87" s="4">
        <v>0</v>
      </c>
      <c r="O87" s="111">
        <v>106.85299999999999</v>
      </c>
      <c r="P87" s="111">
        <v>604304</v>
      </c>
      <c r="Q87" s="111">
        <v>-1578.76</v>
      </c>
      <c r="R87" s="111">
        <v>80.988399999999999</v>
      </c>
      <c r="S87" s="111">
        <v>511396</v>
      </c>
      <c r="T87" s="1">
        <v>0</v>
      </c>
      <c r="U87" s="166">
        <v>3562.76</v>
      </c>
    </row>
    <row r="88" spans="1:21" ht="25.5" hidden="1">
      <c r="A88" s="6">
        <v>13</v>
      </c>
      <c r="B88" s="6">
        <v>45.89</v>
      </c>
      <c r="C88" s="1" t="s">
        <v>75</v>
      </c>
      <c r="D88" s="8" t="s">
        <v>48</v>
      </c>
      <c r="E88" s="1" t="s">
        <v>58</v>
      </c>
      <c r="F88" s="1" t="s">
        <v>14</v>
      </c>
      <c r="G88" s="109">
        <v>3562.76</v>
      </c>
      <c r="H88" s="94">
        <f t="shared" si="7"/>
        <v>2.831257078142696E-2</v>
      </c>
      <c r="I88" s="124">
        <f t="shared" si="8"/>
        <v>3.0841918084133779E-2</v>
      </c>
      <c r="J88" s="124">
        <f t="shared" si="9"/>
        <v>157.45135737708299</v>
      </c>
      <c r="K88" s="124">
        <f t="shared" si="10"/>
        <v>-0.28894278938959617</v>
      </c>
      <c r="L88" s="124">
        <f t="shared" si="11"/>
        <v>2.3100233010059278E-2</v>
      </c>
      <c r="M88" s="124">
        <f t="shared" si="12"/>
        <v>132.42115117543065</v>
      </c>
      <c r="N88" s="4">
        <v>0</v>
      </c>
      <c r="O88" s="111">
        <v>23.917999999999999</v>
      </c>
      <c r="P88" s="111">
        <v>122104</v>
      </c>
      <c r="Q88" s="111">
        <v>-224.07599999999999</v>
      </c>
      <c r="R88" s="111">
        <v>17.914300000000001</v>
      </c>
      <c r="S88" s="111">
        <v>102693</v>
      </c>
      <c r="T88" s="1">
        <v>0</v>
      </c>
      <c r="U88" s="166">
        <v>775.50300000000004</v>
      </c>
    </row>
    <row r="89" spans="1:21" ht="25.5" hidden="1">
      <c r="A89" s="6">
        <v>13</v>
      </c>
      <c r="B89" s="6">
        <v>45.89</v>
      </c>
      <c r="C89" s="1" t="s">
        <v>76</v>
      </c>
      <c r="D89" s="8" t="s">
        <v>50</v>
      </c>
      <c r="E89" s="1" t="s">
        <v>58</v>
      </c>
      <c r="F89" s="1" t="s">
        <v>14</v>
      </c>
      <c r="G89" s="109">
        <v>775.50300000000004</v>
      </c>
      <c r="H89" s="94">
        <f t="shared" si="7"/>
        <v>2.831257078142696E-2</v>
      </c>
      <c r="I89" s="124">
        <f t="shared" si="8"/>
        <v>2.4375126855068829E-2</v>
      </c>
      <c r="J89" s="124">
        <f t="shared" si="9"/>
        <v>100.06268132812779</v>
      </c>
      <c r="K89" s="124">
        <f t="shared" si="10"/>
        <v>-0.66463847797795994</v>
      </c>
      <c r="L89" s="124">
        <f t="shared" si="11"/>
        <v>1.8974981195601561E-2</v>
      </c>
      <c r="M89" s="124">
        <f t="shared" si="12"/>
        <v>91.203571044808186</v>
      </c>
      <c r="N89" s="4">
        <v>0</v>
      </c>
      <c r="O89" s="111">
        <v>163.327</v>
      </c>
      <c r="P89" s="111">
        <v>670476</v>
      </c>
      <c r="Q89" s="111">
        <v>-4453.45</v>
      </c>
      <c r="R89" s="111">
        <v>127.143</v>
      </c>
      <c r="S89" s="111">
        <v>611115</v>
      </c>
      <c r="T89" s="1">
        <v>0</v>
      </c>
      <c r="U89" s="166">
        <v>6700.56</v>
      </c>
    </row>
    <row r="90" spans="1:21" ht="25.5" hidden="1">
      <c r="A90" s="6">
        <v>13</v>
      </c>
      <c r="B90" s="6">
        <v>45.89</v>
      </c>
      <c r="C90" s="1" t="s">
        <v>77</v>
      </c>
      <c r="D90" s="8" t="s">
        <v>52</v>
      </c>
      <c r="E90" s="1" t="s">
        <v>58</v>
      </c>
      <c r="F90" s="1" t="s">
        <v>14</v>
      </c>
      <c r="G90" s="109">
        <v>6700.56</v>
      </c>
      <c r="H90" s="94">
        <f t="shared" ref="H90:H153" si="13">VLOOKUP(D90,BLDPERC,4, FALSE)</f>
        <v>5.0962627406568517E-3</v>
      </c>
      <c r="I90" s="124">
        <f t="shared" ref="I90:I153" si="14">O90/$U90</f>
        <v>1.8974982918075343E-2</v>
      </c>
      <c r="J90" s="124">
        <f t="shared" ref="J90:J153" si="15">P90/$U90</f>
        <v>91.203507319191957</v>
      </c>
      <c r="K90" s="124">
        <f t="shared" ref="K90:K153" si="16">Q90/$U90</f>
        <v>-4.2009088345936282E-4</v>
      </c>
      <c r="L90" s="124">
        <f t="shared" ref="L90:L153" si="17">R90/$U90</f>
        <v>1.8974982918075343E-2</v>
      </c>
      <c r="M90" s="124">
        <f t="shared" ref="M90:M153" si="18">S90/$U90</f>
        <v>91.203507319191957</v>
      </c>
      <c r="N90" s="4">
        <v>0</v>
      </c>
      <c r="O90" s="111">
        <v>74.702799999999996</v>
      </c>
      <c r="P90" s="111">
        <v>359060</v>
      </c>
      <c r="Q90" s="111">
        <v>-1.6538600000000001</v>
      </c>
      <c r="R90" s="111">
        <v>74.702799999999996</v>
      </c>
      <c r="S90" s="111">
        <v>359060</v>
      </c>
      <c r="T90" s="1">
        <v>0</v>
      </c>
      <c r="U90" s="166">
        <v>3936.91</v>
      </c>
    </row>
    <row r="91" spans="1:21" ht="25.5" hidden="1">
      <c r="A91" s="6">
        <v>13</v>
      </c>
      <c r="B91" s="6">
        <v>45.89</v>
      </c>
      <c r="C91" s="1" t="s">
        <v>78</v>
      </c>
      <c r="D91" s="8" t="s">
        <v>54</v>
      </c>
      <c r="E91" s="1" t="s">
        <v>58</v>
      </c>
      <c r="F91" s="1" t="s">
        <v>14</v>
      </c>
      <c r="G91" s="109">
        <v>3936.91</v>
      </c>
      <c r="H91" s="94">
        <f t="shared" si="13"/>
        <v>5.0962627406568517E-3</v>
      </c>
      <c r="I91" s="124">
        <f t="shared" si="14"/>
        <v>1.621699286070559E-2</v>
      </c>
      <c r="J91" s="124">
        <f t="shared" si="15"/>
        <v>74.502519969924137</v>
      </c>
      <c r="K91" s="124">
        <f t="shared" si="16"/>
        <v>-8.8872676379283394E-4</v>
      </c>
      <c r="L91" s="124">
        <f t="shared" si="17"/>
        <v>1.4584930803189232E-2</v>
      </c>
      <c r="M91" s="124">
        <f t="shared" si="18"/>
        <v>83.153796332829586</v>
      </c>
      <c r="N91" s="4">
        <v>0</v>
      </c>
      <c r="O91" s="111">
        <v>0.217838</v>
      </c>
      <c r="P91" s="111">
        <v>1000.77</v>
      </c>
      <c r="Q91" s="111">
        <v>-1.1938000000000001E-2</v>
      </c>
      <c r="R91" s="111">
        <v>0.19591500000000001</v>
      </c>
      <c r="S91" s="111">
        <v>1116.98</v>
      </c>
      <c r="T91" s="1">
        <v>0</v>
      </c>
      <c r="U91" s="166">
        <v>13.432700000000001</v>
      </c>
    </row>
    <row r="92" spans="1:21" ht="25.5" hidden="1">
      <c r="A92" s="6">
        <v>15</v>
      </c>
      <c r="B92" s="6">
        <v>52.95</v>
      </c>
      <c r="C92" s="1" t="s">
        <v>83</v>
      </c>
      <c r="D92" s="8" t="s">
        <v>20</v>
      </c>
      <c r="E92" s="1" t="s">
        <v>81</v>
      </c>
      <c r="F92" s="1" t="s">
        <v>14</v>
      </c>
      <c r="G92" s="109">
        <v>2358.09</v>
      </c>
      <c r="H92" s="94">
        <f t="shared" si="13"/>
        <v>9.7395243488108737E-3</v>
      </c>
      <c r="I92" s="124">
        <f t="shared" si="14"/>
        <v>1.997306753007079E-2</v>
      </c>
      <c r="J92" s="124">
        <f t="shared" si="15"/>
        <v>85.371364850192208</v>
      </c>
      <c r="K92" s="124">
        <f t="shared" si="16"/>
        <v>-0.94481126077217281</v>
      </c>
      <c r="L92" s="124">
        <f t="shared" si="17"/>
        <v>1.5039469436863575E-2</v>
      </c>
      <c r="M92" s="124">
        <f t="shared" si="18"/>
        <v>85.371364850192208</v>
      </c>
      <c r="N92" s="4">
        <v>0</v>
      </c>
      <c r="O92" s="111">
        <v>6.1256000000000004</v>
      </c>
      <c r="P92" s="111">
        <v>26182.799999999999</v>
      </c>
      <c r="Q92" s="111">
        <v>-289.767</v>
      </c>
      <c r="R92" s="111">
        <v>4.6124999999999998</v>
      </c>
      <c r="S92" s="111">
        <v>26182.799999999999</v>
      </c>
      <c r="T92" s="1">
        <v>0</v>
      </c>
      <c r="U92" s="166">
        <v>306.69299999999998</v>
      </c>
    </row>
    <row r="93" spans="1:21" ht="25.5" hidden="1">
      <c r="A93" s="6">
        <v>15</v>
      </c>
      <c r="B93" s="6">
        <v>52.95</v>
      </c>
      <c r="C93" s="1" t="s">
        <v>80</v>
      </c>
      <c r="D93" s="8" t="s">
        <v>16</v>
      </c>
      <c r="E93" s="1" t="s">
        <v>81</v>
      </c>
      <c r="F93" s="1" t="s">
        <v>14</v>
      </c>
      <c r="G93" s="109">
        <v>306.69299999999998</v>
      </c>
      <c r="H93" s="94">
        <f t="shared" si="13"/>
        <v>9.7395243488108737E-3</v>
      </c>
      <c r="I93" s="124">
        <f t="shared" si="14"/>
        <v>2.2170070767937221E-2</v>
      </c>
      <c r="J93" s="124">
        <f t="shared" si="15"/>
        <v>88.557139854260086</v>
      </c>
      <c r="K93" s="124">
        <f t="shared" si="16"/>
        <v>-0.65587951933856503</v>
      </c>
      <c r="L93" s="124">
        <f t="shared" si="17"/>
        <v>1.6981502242152467E-2</v>
      </c>
      <c r="M93" s="124">
        <f t="shared" si="18"/>
        <v>88.557139854260086</v>
      </c>
      <c r="N93" s="4">
        <v>0</v>
      </c>
      <c r="O93" s="111">
        <v>25.312899999999999</v>
      </c>
      <c r="P93" s="111">
        <v>101111</v>
      </c>
      <c r="Q93" s="111">
        <v>-748.85699999999997</v>
      </c>
      <c r="R93" s="111">
        <v>19.3888</v>
      </c>
      <c r="S93" s="111">
        <v>101111</v>
      </c>
      <c r="T93" s="1">
        <v>0</v>
      </c>
      <c r="U93" s="166">
        <v>1141.76</v>
      </c>
    </row>
    <row r="94" spans="1:21" ht="25.5" hidden="1">
      <c r="A94" s="6">
        <v>15</v>
      </c>
      <c r="B94" s="6">
        <v>52.95</v>
      </c>
      <c r="C94" s="1" t="s">
        <v>101</v>
      </c>
      <c r="D94" s="8" t="s">
        <v>56</v>
      </c>
      <c r="E94" s="1" t="s">
        <v>81</v>
      </c>
      <c r="F94" s="1" t="s">
        <v>14</v>
      </c>
      <c r="G94" s="109">
        <v>11.6653</v>
      </c>
      <c r="H94" s="94">
        <f t="shared" si="13"/>
        <v>9.7395243488108737E-3</v>
      </c>
      <c r="I94" s="124">
        <f t="shared" si="14"/>
        <v>3.0258259862855102E-2</v>
      </c>
      <c r="J94" s="124">
        <f t="shared" si="15"/>
        <v>92.03423109380897</v>
      </c>
      <c r="K94" s="124">
        <f t="shared" si="16"/>
        <v>-1.883180879440564</v>
      </c>
      <c r="L94" s="124">
        <f t="shared" si="17"/>
        <v>2.2465766785830905E-2</v>
      </c>
      <c r="M94" s="124">
        <f t="shared" si="18"/>
        <v>92.03423109380897</v>
      </c>
      <c r="N94" s="4">
        <v>0</v>
      </c>
      <c r="O94" s="111">
        <v>71.351699999999994</v>
      </c>
      <c r="P94" s="111">
        <v>217025</v>
      </c>
      <c r="Q94" s="111">
        <v>-4440.71</v>
      </c>
      <c r="R94" s="111">
        <v>52.976300000000002</v>
      </c>
      <c r="S94" s="111">
        <v>217025</v>
      </c>
      <c r="T94" s="1">
        <v>0</v>
      </c>
      <c r="U94" s="166">
        <v>2358.09</v>
      </c>
    </row>
    <row r="95" spans="1:21" ht="25.5" hidden="1">
      <c r="A95" s="6">
        <v>15</v>
      </c>
      <c r="B95" s="6">
        <v>52.95</v>
      </c>
      <c r="C95" s="1" t="s">
        <v>82</v>
      </c>
      <c r="D95" s="8" t="s">
        <v>18</v>
      </c>
      <c r="E95" s="1" t="s">
        <v>81</v>
      </c>
      <c r="F95" s="1" t="s">
        <v>14</v>
      </c>
      <c r="G95" s="109">
        <v>1141.76</v>
      </c>
      <c r="H95" s="94">
        <f t="shared" si="13"/>
        <v>9.7395243488108737E-3</v>
      </c>
      <c r="I95" s="124">
        <f t="shared" si="14"/>
        <v>3.0195737491013088E-2</v>
      </c>
      <c r="J95" s="124">
        <f t="shared" si="15"/>
        <v>89.954475952685087</v>
      </c>
      <c r="K95" s="124">
        <f t="shared" si="16"/>
        <v>-1.762548768015415</v>
      </c>
      <c r="L95" s="124">
        <f t="shared" si="17"/>
        <v>2.3272379040132622E-2</v>
      </c>
      <c r="M95" s="124">
        <f t="shared" si="18"/>
        <v>89.954475952685087</v>
      </c>
      <c r="N95" s="4">
        <v>0</v>
      </c>
      <c r="O95" s="111">
        <v>208.738</v>
      </c>
      <c r="P95" s="111">
        <v>621840</v>
      </c>
      <c r="Q95" s="111">
        <v>-12184.2</v>
      </c>
      <c r="R95" s="111">
        <v>160.87799999999999</v>
      </c>
      <c r="S95" s="111">
        <v>621840</v>
      </c>
      <c r="T95" s="1">
        <v>0</v>
      </c>
      <c r="U95" s="166">
        <v>6912.83</v>
      </c>
    </row>
    <row r="96" spans="1:21" ht="25.5" hidden="1">
      <c r="A96" s="6">
        <v>15</v>
      </c>
      <c r="B96" s="6">
        <v>52.95</v>
      </c>
      <c r="C96" s="1" t="s">
        <v>84</v>
      </c>
      <c r="D96" s="8" t="s">
        <v>22</v>
      </c>
      <c r="E96" s="1" t="s">
        <v>81</v>
      </c>
      <c r="F96" s="1" t="s">
        <v>14</v>
      </c>
      <c r="G96" s="109">
        <v>6912.81</v>
      </c>
      <c r="H96" s="94">
        <f t="shared" si="13"/>
        <v>9.7395243488108737E-3</v>
      </c>
      <c r="I96" s="124">
        <f t="shared" si="14"/>
        <v>2.3342478612257984E-2</v>
      </c>
      <c r="J96" s="124">
        <f t="shared" si="15"/>
        <v>147.90930528950724</v>
      </c>
      <c r="K96" s="124">
        <f t="shared" si="16"/>
        <v>-4.613990368838385</v>
      </c>
      <c r="L96" s="124">
        <f t="shared" si="17"/>
        <v>1.8819991910434777E-2</v>
      </c>
      <c r="M96" s="124">
        <f t="shared" si="18"/>
        <v>147.90930528950724</v>
      </c>
      <c r="N96" s="4">
        <v>0</v>
      </c>
      <c r="O96" s="111">
        <v>6.1172700000000004</v>
      </c>
      <c r="P96" s="111">
        <v>38762</v>
      </c>
      <c r="Q96" s="111">
        <v>-1209.17</v>
      </c>
      <c r="R96" s="111">
        <v>4.93208</v>
      </c>
      <c r="S96" s="111">
        <v>38762</v>
      </c>
      <c r="T96" s="1">
        <v>0</v>
      </c>
      <c r="U96" s="166">
        <v>262.06599999999997</v>
      </c>
    </row>
    <row r="97" spans="1:21" ht="25.5" hidden="1">
      <c r="A97" s="6">
        <v>15</v>
      </c>
      <c r="B97" s="6">
        <v>52.95</v>
      </c>
      <c r="C97" s="1" t="s">
        <v>85</v>
      </c>
      <c r="D97" s="8" t="s">
        <v>24</v>
      </c>
      <c r="E97" s="1" t="s">
        <v>81</v>
      </c>
      <c r="F97" s="1" t="s">
        <v>14</v>
      </c>
      <c r="G97" s="109">
        <v>262.06599999999997</v>
      </c>
      <c r="H97" s="94">
        <f t="shared" si="13"/>
        <v>3.3975084937712349E-3</v>
      </c>
      <c r="I97" s="124">
        <f t="shared" si="14"/>
        <v>3.218058122966666E-2</v>
      </c>
      <c r="J97" s="124">
        <f t="shared" si="15"/>
        <v>159.60424828804159</v>
      </c>
      <c r="K97" s="124">
        <f t="shared" si="16"/>
        <v>-4.7996824710176753</v>
      </c>
      <c r="L97" s="124">
        <f t="shared" si="17"/>
        <v>2.7251300553222897E-2</v>
      </c>
      <c r="M97" s="124">
        <f t="shared" si="18"/>
        <v>159.60424828804159</v>
      </c>
      <c r="N97" s="4">
        <v>0</v>
      </c>
      <c r="O97" s="111">
        <v>144.31800000000001</v>
      </c>
      <c r="P97" s="111">
        <v>715766</v>
      </c>
      <c r="Q97" s="111">
        <v>-21524.799999999999</v>
      </c>
      <c r="R97" s="111">
        <v>122.212</v>
      </c>
      <c r="S97" s="111">
        <v>715766</v>
      </c>
      <c r="T97" s="1">
        <v>0</v>
      </c>
      <c r="U97" s="166">
        <v>4484.63</v>
      </c>
    </row>
    <row r="98" spans="1:21" ht="25.5" hidden="1">
      <c r="A98" s="6">
        <v>15</v>
      </c>
      <c r="B98" s="6">
        <v>52.95</v>
      </c>
      <c r="C98" s="1" t="s">
        <v>86</v>
      </c>
      <c r="D98" s="8" t="s">
        <v>26</v>
      </c>
      <c r="E98" s="1" t="s">
        <v>81</v>
      </c>
      <c r="F98" s="1" t="s">
        <v>14</v>
      </c>
      <c r="G98" s="109">
        <v>4484.63</v>
      </c>
      <c r="H98" s="94">
        <f t="shared" si="13"/>
        <v>3.5107587768969425E-2</v>
      </c>
      <c r="I98" s="124">
        <f t="shared" si="14"/>
        <v>2.9350767701314482E-2</v>
      </c>
      <c r="J98" s="124">
        <f t="shared" si="15"/>
        <v>135.74762115163085</v>
      </c>
      <c r="K98" s="124">
        <f t="shared" si="16"/>
        <v>-1.5423655930946332</v>
      </c>
      <c r="L98" s="124">
        <f t="shared" si="17"/>
        <v>2.1459539852613972E-2</v>
      </c>
      <c r="M98" s="124">
        <f t="shared" si="18"/>
        <v>135.74762115163085</v>
      </c>
      <c r="N98" s="4">
        <v>0</v>
      </c>
      <c r="O98" s="111">
        <v>148.79900000000001</v>
      </c>
      <c r="P98" s="111">
        <v>688197</v>
      </c>
      <c r="Q98" s="111">
        <v>-7819.3</v>
      </c>
      <c r="R98" s="111">
        <v>108.79300000000001</v>
      </c>
      <c r="S98" s="111">
        <v>688197</v>
      </c>
      <c r="T98" s="1">
        <v>0</v>
      </c>
      <c r="U98" s="166">
        <v>5069.68</v>
      </c>
    </row>
    <row r="99" spans="1:21" ht="25.5" hidden="1">
      <c r="A99" s="6">
        <v>15</v>
      </c>
      <c r="B99" s="6">
        <v>52.95</v>
      </c>
      <c r="C99" s="1" t="s">
        <v>87</v>
      </c>
      <c r="D99" s="8" t="s">
        <v>28</v>
      </c>
      <c r="E99" s="1" t="s">
        <v>81</v>
      </c>
      <c r="F99" s="1" t="s">
        <v>14</v>
      </c>
      <c r="G99" s="109">
        <v>5069.68</v>
      </c>
      <c r="H99" s="94">
        <f t="shared" si="13"/>
        <v>3.5107587768969425E-2</v>
      </c>
      <c r="I99" s="124">
        <f t="shared" si="14"/>
        <v>1.0944567809852786E-2</v>
      </c>
      <c r="J99" s="124">
        <f t="shared" si="15"/>
        <v>63.55022147028069</v>
      </c>
      <c r="K99" s="124">
        <f t="shared" si="16"/>
        <v>-0.59949126455418089</v>
      </c>
      <c r="L99" s="124">
        <f t="shared" si="17"/>
        <v>7.5838591049545911E-3</v>
      </c>
      <c r="M99" s="124">
        <f t="shared" si="18"/>
        <v>63.55022147028069</v>
      </c>
      <c r="N99" s="4">
        <v>0</v>
      </c>
      <c r="O99" s="111">
        <v>186.30500000000001</v>
      </c>
      <c r="P99" s="111">
        <v>1081790</v>
      </c>
      <c r="Q99" s="111">
        <v>-10204.9</v>
      </c>
      <c r="R99" s="111">
        <v>129.09700000000001</v>
      </c>
      <c r="S99" s="111">
        <v>1081790</v>
      </c>
      <c r="T99" s="1">
        <v>0</v>
      </c>
      <c r="U99" s="166">
        <v>17022.599999999999</v>
      </c>
    </row>
    <row r="100" spans="1:21" ht="25.5" hidden="1">
      <c r="A100" s="6">
        <v>15</v>
      </c>
      <c r="B100" s="6">
        <v>52.95</v>
      </c>
      <c r="C100" s="1" t="s">
        <v>88</v>
      </c>
      <c r="D100" s="8" t="s">
        <v>30</v>
      </c>
      <c r="E100" s="1" t="s">
        <v>81</v>
      </c>
      <c r="F100" s="1" t="s">
        <v>14</v>
      </c>
      <c r="G100" s="109">
        <v>17022.599999999999</v>
      </c>
      <c r="H100" s="94">
        <f t="shared" si="13"/>
        <v>0.23952434881087203</v>
      </c>
      <c r="I100" s="124">
        <f t="shared" si="14"/>
        <v>8.5104612509121335E-3</v>
      </c>
      <c r="J100" s="124">
        <f t="shared" si="15"/>
        <v>52.010531661126308</v>
      </c>
      <c r="K100" s="124">
        <f t="shared" si="16"/>
        <v>-2.576399349665658E-4</v>
      </c>
      <c r="L100" s="124">
        <f t="shared" si="17"/>
        <v>5.7383471095540269E-3</v>
      </c>
      <c r="M100" s="124">
        <f t="shared" si="18"/>
        <v>52.010531661126308</v>
      </c>
      <c r="N100" s="4">
        <v>0</v>
      </c>
      <c r="O100" s="111">
        <v>19.9435</v>
      </c>
      <c r="P100" s="111">
        <v>121882</v>
      </c>
      <c r="Q100" s="111">
        <v>-0.60375599999999996</v>
      </c>
      <c r="R100" s="111">
        <v>13.4473</v>
      </c>
      <c r="S100" s="111">
        <v>121882</v>
      </c>
      <c r="T100" s="1">
        <v>0</v>
      </c>
      <c r="U100" s="166">
        <v>2343.41</v>
      </c>
    </row>
    <row r="101" spans="1:21" ht="25.5" hidden="1">
      <c r="A101" s="6">
        <v>15</v>
      </c>
      <c r="B101" s="6">
        <v>52.95</v>
      </c>
      <c r="C101" s="1" t="s">
        <v>89</v>
      </c>
      <c r="D101" s="8" t="s">
        <v>32</v>
      </c>
      <c r="E101" s="1" t="s">
        <v>81</v>
      </c>
      <c r="F101" s="1" t="s">
        <v>14</v>
      </c>
      <c r="G101" s="109">
        <v>2343.41</v>
      </c>
      <c r="H101" s="94">
        <f t="shared" si="13"/>
        <v>0.23952434881087203</v>
      </c>
      <c r="I101" s="124">
        <f t="shared" si="14"/>
        <v>3.7647735520891824E-2</v>
      </c>
      <c r="J101" s="124">
        <f t="shared" si="15"/>
        <v>117.39191169421657</v>
      </c>
      <c r="K101" s="124">
        <f t="shared" si="16"/>
        <v>-3.245401881702023E-2</v>
      </c>
      <c r="L101" s="124">
        <f t="shared" si="17"/>
        <v>2.9632561388131858E-2</v>
      </c>
      <c r="M101" s="124">
        <f t="shared" si="18"/>
        <v>117.39191169421657</v>
      </c>
      <c r="N101" s="4">
        <v>0</v>
      </c>
      <c r="O101" s="111">
        <v>137.44999999999999</v>
      </c>
      <c r="P101" s="111">
        <v>428592</v>
      </c>
      <c r="Q101" s="111">
        <v>-118.488</v>
      </c>
      <c r="R101" s="111">
        <v>108.187</v>
      </c>
      <c r="S101" s="111">
        <v>428592</v>
      </c>
      <c r="T101" s="1">
        <v>0</v>
      </c>
      <c r="U101" s="166">
        <v>3650.95</v>
      </c>
    </row>
    <row r="102" spans="1:21" ht="25.5" hidden="1">
      <c r="A102" s="6">
        <v>15</v>
      </c>
      <c r="B102" s="6">
        <v>52.95</v>
      </c>
      <c r="C102" s="1" t="s">
        <v>90</v>
      </c>
      <c r="D102" s="8" t="s">
        <v>34</v>
      </c>
      <c r="E102" s="1" t="s">
        <v>81</v>
      </c>
      <c r="F102" s="1" t="s">
        <v>14</v>
      </c>
      <c r="G102" s="109">
        <v>3650.95</v>
      </c>
      <c r="H102" s="94">
        <f t="shared" si="13"/>
        <v>3.3975084937712348E-2</v>
      </c>
      <c r="I102" s="124">
        <f t="shared" si="14"/>
        <v>3.4780383091149274E-2</v>
      </c>
      <c r="J102" s="124">
        <f t="shared" si="15"/>
        <v>97.957161728628037</v>
      </c>
      <c r="K102" s="124">
        <f t="shared" si="16"/>
        <v>-0.20276939045102849</v>
      </c>
      <c r="L102" s="124">
        <f t="shared" si="17"/>
        <v>2.9518069447065479E-2</v>
      </c>
      <c r="M102" s="124">
        <f t="shared" si="18"/>
        <v>97.957161728628037</v>
      </c>
      <c r="N102" s="4">
        <v>0</v>
      </c>
      <c r="O102" s="111">
        <v>29.488199999999999</v>
      </c>
      <c r="P102" s="111">
        <v>83052</v>
      </c>
      <c r="Q102" s="111">
        <v>-171.916</v>
      </c>
      <c r="R102" s="111">
        <v>25.026599999999998</v>
      </c>
      <c r="S102" s="111">
        <v>83052</v>
      </c>
      <c r="T102" s="1">
        <v>0</v>
      </c>
      <c r="U102" s="166">
        <v>847.84</v>
      </c>
    </row>
    <row r="103" spans="1:21" ht="25.5" hidden="1">
      <c r="A103" s="6">
        <v>15</v>
      </c>
      <c r="B103" s="6">
        <v>52.95</v>
      </c>
      <c r="C103" s="1" t="s">
        <v>91</v>
      </c>
      <c r="D103" s="8" t="s">
        <v>36</v>
      </c>
      <c r="E103" s="1" t="s">
        <v>81</v>
      </c>
      <c r="F103" s="1" t="s">
        <v>14</v>
      </c>
      <c r="G103" s="109">
        <v>847.84</v>
      </c>
      <c r="H103" s="94">
        <f t="shared" si="13"/>
        <v>0</v>
      </c>
      <c r="I103" s="124">
        <f t="shared" si="14"/>
        <v>3.5627055921052635E-2</v>
      </c>
      <c r="J103" s="124">
        <f t="shared" si="15"/>
        <v>113.84382476076556</v>
      </c>
      <c r="K103" s="124">
        <f t="shared" si="16"/>
        <v>-3.3389933462918662</v>
      </c>
      <c r="L103" s="124">
        <f t="shared" si="17"/>
        <v>2.3752055921052631E-2</v>
      </c>
      <c r="M103" s="124">
        <f t="shared" si="18"/>
        <v>113.84382476076556</v>
      </c>
      <c r="N103" s="4">
        <v>0</v>
      </c>
      <c r="O103" s="111">
        <v>38.123800000000003</v>
      </c>
      <c r="P103" s="111">
        <v>121822</v>
      </c>
      <c r="Q103" s="111">
        <v>-3572.99</v>
      </c>
      <c r="R103" s="111">
        <v>25.416599999999999</v>
      </c>
      <c r="S103" s="111">
        <v>121822</v>
      </c>
      <c r="T103" s="1">
        <v>0</v>
      </c>
      <c r="U103" s="166">
        <v>1070.08</v>
      </c>
    </row>
    <row r="104" spans="1:21" ht="25.5" hidden="1">
      <c r="A104" s="6">
        <v>15</v>
      </c>
      <c r="B104" s="6">
        <v>52.95</v>
      </c>
      <c r="C104" s="1" t="s">
        <v>92</v>
      </c>
      <c r="D104" s="8" t="s">
        <v>38</v>
      </c>
      <c r="E104" s="1" t="s">
        <v>81</v>
      </c>
      <c r="F104" s="1" t="s">
        <v>14</v>
      </c>
      <c r="G104" s="109">
        <v>1070.08</v>
      </c>
      <c r="H104" s="94">
        <f t="shared" si="13"/>
        <v>4.8131370328425828E-2</v>
      </c>
      <c r="I104" s="124">
        <f t="shared" si="14"/>
        <v>3.3447277225982862E-2</v>
      </c>
      <c r="J104" s="124">
        <f t="shared" si="15"/>
        <v>112.53382819144822</v>
      </c>
      <c r="K104" s="124">
        <f t="shared" si="16"/>
        <v>-0.10122027512424173</v>
      </c>
      <c r="L104" s="124">
        <f t="shared" si="17"/>
        <v>2.5619802759677499E-2</v>
      </c>
      <c r="M104" s="124">
        <f t="shared" si="18"/>
        <v>112.53382819144822</v>
      </c>
      <c r="N104" s="4">
        <v>0</v>
      </c>
      <c r="O104" s="111">
        <v>4.7583099999999998</v>
      </c>
      <c r="P104" s="111">
        <v>16009.4</v>
      </c>
      <c r="Q104" s="111">
        <v>-14.399900000000001</v>
      </c>
      <c r="R104" s="111">
        <v>3.6447500000000002</v>
      </c>
      <c r="S104" s="111">
        <v>16009.4</v>
      </c>
      <c r="T104" s="1">
        <v>0</v>
      </c>
      <c r="U104" s="166">
        <v>142.26300000000001</v>
      </c>
    </row>
    <row r="105" spans="1:21" ht="25.5" hidden="1">
      <c r="A105" s="6">
        <v>15</v>
      </c>
      <c r="B105" s="6">
        <v>52.95</v>
      </c>
      <c r="C105" s="1" t="s">
        <v>93</v>
      </c>
      <c r="D105" s="8" t="s">
        <v>40</v>
      </c>
      <c r="E105" s="1" t="s">
        <v>81</v>
      </c>
      <c r="F105" s="1" t="s">
        <v>14</v>
      </c>
      <c r="G105" s="109">
        <v>142.26300000000001</v>
      </c>
      <c r="H105" s="94">
        <f t="shared" si="13"/>
        <v>4.8131370328425828E-2</v>
      </c>
      <c r="I105" s="124">
        <f t="shared" si="14"/>
        <v>3.9113119016134214E-2</v>
      </c>
      <c r="J105" s="124">
        <f t="shared" si="15"/>
        <v>183.38379949798539</v>
      </c>
      <c r="K105" s="124">
        <f t="shared" si="16"/>
        <v>-1.0268857485162259</v>
      </c>
      <c r="L105" s="124">
        <f t="shared" si="17"/>
        <v>3.0400196110249869E-2</v>
      </c>
      <c r="M105" s="124">
        <f t="shared" si="18"/>
        <v>183.38379949798539</v>
      </c>
      <c r="N105" s="4">
        <v>0</v>
      </c>
      <c r="O105" s="111">
        <v>22.6569</v>
      </c>
      <c r="P105" s="111">
        <v>106228</v>
      </c>
      <c r="Q105" s="111">
        <v>-594.84</v>
      </c>
      <c r="R105" s="111">
        <v>17.6098</v>
      </c>
      <c r="S105" s="111">
        <v>106228</v>
      </c>
      <c r="T105" s="1">
        <v>0</v>
      </c>
      <c r="U105" s="166">
        <v>579.26599999999996</v>
      </c>
    </row>
    <row r="106" spans="1:21" ht="25.5" hidden="1">
      <c r="A106" s="6">
        <v>15</v>
      </c>
      <c r="B106" s="6">
        <v>52.95</v>
      </c>
      <c r="C106" s="1" t="s">
        <v>95</v>
      </c>
      <c r="D106" s="8" t="s">
        <v>44</v>
      </c>
      <c r="E106" s="1" t="s">
        <v>81</v>
      </c>
      <c r="F106" s="1" t="s">
        <v>14</v>
      </c>
      <c r="G106" s="109">
        <v>299.61900000000003</v>
      </c>
      <c r="H106" s="94">
        <f t="shared" si="13"/>
        <v>5.49263873159683E-2</v>
      </c>
      <c r="I106" s="124">
        <f t="shared" si="14"/>
        <v>3.875355034226801E-2</v>
      </c>
      <c r="J106" s="124">
        <f t="shared" si="15"/>
        <v>183.38623385032324</v>
      </c>
      <c r="K106" s="124">
        <f t="shared" si="16"/>
        <v>-1.6077752078472993</v>
      </c>
      <c r="L106" s="124">
        <f t="shared" si="17"/>
        <v>3.040054202170089E-2</v>
      </c>
      <c r="M106" s="124">
        <f t="shared" si="18"/>
        <v>183.38623385032324</v>
      </c>
      <c r="N106" s="4">
        <v>0</v>
      </c>
      <c r="O106" s="111">
        <v>11.6113</v>
      </c>
      <c r="P106" s="111">
        <v>54946</v>
      </c>
      <c r="Q106" s="111">
        <v>-481.72</v>
      </c>
      <c r="R106" s="111">
        <v>9.1085799999999999</v>
      </c>
      <c r="S106" s="111">
        <v>54946</v>
      </c>
      <c r="T106" s="1">
        <v>0</v>
      </c>
      <c r="U106" s="166">
        <v>299.61900000000003</v>
      </c>
    </row>
    <row r="107" spans="1:21" ht="25.5" hidden="1">
      <c r="A107" s="6">
        <v>15</v>
      </c>
      <c r="B107" s="6">
        <v>52.95</v>
      </c>
      <c r="C107" s="1" t="s">
        <v>94</v>
      </c>
      <c r="D107" s="8" t="s">
        <v>42</v>
      </c>
      <c r="E107" s="1" t="s">
        <v>81</v>
      </c>
      <c r="F107" s="1" t="s">
        <v>14</v>
      </c>
      <c r="G107" s="109">
        <v>579.26599999999996</v>
      </c>
      <c r="H107" s="94">
        <f t="shared" si="13"/>
        <v>5.49263873159683E-2</v>
      </c>
      <c r="I107" s="124">
        <f t="shared" si="14"/>
        <v>3.7711567343991254E-2</v>
      </c>
      <c r="J107" s="124">
        <f t="shared" si="15"/>
        <v>140.90065484544888</v>
      </c>
      <c r="K107" s="124">
        <f t="shared" si="16"/>
        <v>-2.3476230416805408</v>
      </c>
      <c r="L107" s="124">
        <f t="shared" si="17"/>
        <v>2.3953350164589455E-2</v>
      </c>
      <c r="M107" s="124">
        <f t="shared" si="18"/>
        <v>140.90065484544888</v>
      </c>
      <c r="N107" s="4">
        <v>0</v>
      </c>
      <c r="O107" s="111">
        <v>26.841999999999999</v>
      </c>
      <c r="P107" s="111">
        <v>100289</v>
      </c>
      <c r="Q107" s="111">
        <v>-1670.97</v>
      </c>
      <c r="R107" s="111">
        <v>17.049299999999999</v>
      </c>
      <c r="S107" s="111">
        <v>100289</v>
      </c>
      <c r="T107" s="1">
        <v>0</v>
      </c>
      <c r="U107" s="166">
        <v>711.77099999999996</v>
      </c>
    </row>
    <row r="108" spans="1:21" ht="25.5" hidden="1">
      <c r="A108" s="6">
        <v>15</v>
      </c>
      <c r="B108" s="6">
        <v>52.95</v>
      </c>
      <c r="C108" s="1" t="s">
        <v>96</v>
      </c>
      <c r="D108" s="8" t="s">
        <v>46</v>
      </c>
      <c r="E108" s="1" t="s">
        <v>81</v>
      </c>
      <c r="F108" s="1" t="s">
        <v>14</v>
      </c>
      <c r="G108" s="109">
        <v>711.774</v>
      </c>
      <c r="H108" s="94">
        <f t="shared" si="13"/>
        <v>2.831257078142696E-2</v>
      </c>
      <c r="I108" s="124">
        <f t="shared" si="14"/>
        <v>3.4535775926153367E-2</v>
      </c>
      <c r="J108" s="124">
        <f t="shared" si="15"/>
        <v>165.28742913658135</v>
      </c>
      <c r="K108" s="124">
        <f t="shared" si="16"/>
        <v>-0.51026832752635765</v>
      </c>
      <c r="L108" s="124">
        <f t="shared" si="17"/>
        <v>2.617612266401205E-2</v>
      </c>
      <c r="M108" s="124">
        <f t="shared" si="18"/>
        <v>165.28742913658135</v>
      </c>
      <c r="N108" s="4">
        <v>0</v>
      </c>
      <c r="O108" s="111">
        <v>106.85299999999999</v>
      </c>
      <c r="P108" s="111">
        <v>511396</v>
      </c>
      <c r="Q108" s="111">
        <v>-1578.76</v>
      </c>
      <c r="R108" s="111">
        <v>80.988399999999999</v>
      </c>
      <c r="S108" s="111">
        <v>511396</v>
      </c>
      <c r="T108" s="1">
        <v>0</v>
      </c>
      <c r="U108" s="166">
        <v>3093.98</v>
      </c>
    </row>
    <row r="109" spans="1:21" ht="25.5" hidden="1">
      <c r="A109" s="6">
        <v>15</v>
      </c>
      <c r="B109" s="6">
        <v>52.95</v>
      </c>
      <c r="C109" s="1" t="s">
        <v>97</v>
      </c>
      <c r="D109" s="8" t="s">
        <v>48</v>
      </c>
      <c r="E109" s="1" t="s">
        <v>81</v>
      </c>
      <c r="F109" s="1" t="s">
        <v>14</v>
      </c>
      <c r="G109" s="109">
        <v>3093.98</v>
      </c>
      <c r="H109" s="94">
        <f t="shared" si="13"/>
        <v>2.831257078142696E-2</v>
      </c>
      <c r="I109" s="124">
        <f t="shared" si="14"/>
        <v>3.5514890179727497E-2</v>
      </c>
      <c r="J109" s="124">
        <f t="shared" si="15"/>
        <v>152.4847653326681</v>
      </c>
      <c r="K109" s="124">
        <f t="shared" si="16"/>
        <v>-0.33272157086347598</v>
      </c>
      <c r="L109" s="124">
        <f t="shared" si="17"/>
        <v>2.6600234013993324E-2</v>
      </c>
      <c r="M109" s="124">
        <f t="shared" si="18"/>
        <v>152.4847653326681</v>
      </c>
      <c r="N109" s="4">
        <v>0</v>
      </c>
      <c r="O109" s="111">
        <v>23.917999999999999</v>
      </c>
      <c r="P109" s="111">
        <v>102693</v>
      </c>
      <c r="Q109" s="111">
        <v>-224.07599999999999</v>
      </c>
      <c r="R109" s="111">
        <v>17.914300000000001</v>
      </c>
      <c r="S109" s="111">
        <v>102693</v>
      </c>
      <c r="T109" s="1">
        <v>0</v>
      </c>
      <c r="U109" s="166">
        <v>673.46400000000006</v>
      </c>
    </row>
    <row r="110" spans="1:21" ht="25.5" hidden="1">
      <c r="A110" s="6">
        <v>15</v>
      </c>
      <c r="B110" s="6">
        <v>52.95</v>
      </c>
      <c r="C110" s="1" t="s">
        <v>98</v>
      </c>
      <c r="D110" s="8" t="s">
        <v>50</v>
      </c>
      <c r="E110" s="1" t="s">
        <v>81</v>
      </c>
      <c r="F110" s="1" t="s">
        <v>14</v>
      </c>
      <c r="G110" s="109">
        <v>673.46400000000006</v>
      </c>
      <c r="H110" s="94">
        <f t="shared" si="13"/>
        <v>2.831257078142696E-2</v>
      </c>
      <c r="I110" s="124">
        <f t="shared" si="14"/>
        <v>2.806831519992576E-2</v>
      </c>
      <c r="J110" s="124">
        <f t="shared" si="15"/>
        <v>105.02224643446969</v>
      </c>
      <c r="K110" s="124">
        <f t="shared" si="16"/>
        <v>-0.76534093154903582</v>
      </c>
      <c r="L110" s="124">
        <f t="shared" si="17"/>
        <v>2.1849968464884316E-2</v>
      </c>
      <c r="M110" s="124">
        <f t="shared" si="18"/>
        <v>105.02224643446969</v>
      </c>
      <c r="N110" s="4">
        <v>0</v>
      </c>
      <c r="O110" s="111">
        <v>163.327</v>
      </c>
      <c r="P110" s="111">
        <v>611115</v>
      </c>
      <c r="Q110" s="111">
        <v>-4453.45</v>
      </c>
      <c r="R110" s="111">
        <v>127.143</v>
      </c>
      <c r="S110" s="111">
        <v>611115</v>
      </c>
      <c r="T110" s="1">
        <v>0</v>
      </c>
      <c r="U110" s="166">
        <v>5818.91</v>
      </c>
    </row>
    <row r="111" spans="1:21" ht="25.5" hidden="1">
      <c r="A111" s="6">
        <v>15</v>
      </c>
      <c r="B111" s="6">
        <v>52.95</v>
      </c>
      <c r="C111" s="1" t="s">
        <v>99</v>
      </c>
      <c r="D111" s="8" t="s">
        <v>52</v>
      </c>
      <c r="E111" s="1" t="s">
        <v>81</v>
      </c>
      <c r="F111" s="1" t="s">
        <v>14</v>
      </c>
      <c r="G111" s="109">
        <v>5818.91</v>
      </c>
      <c r="H111" s="94">
        <f t="shared" si="13"/>
        <v>5.0962627406568517E-3</v>
      </c>
      <c r="I111" s="124">
        <f t="shared" si="14"/>
        <v>2.1850015648353704E-2</v>
      </c>
      <c r="J111" s="124">
        <f t="shared" si="15"/>
        <v>105.02239030796545</v>
      </c>
      <c r="K111" s="124">
        <f t="shared" si="16"/>
        <v>-4.837417992389343E-4</v>
      </c>
      <c r="L111" s="124">
        <f t="shared" si="17"/>
        <v>2.1850015648353704E-2</v>
      </c>
      <c r="M111" s="124">
        <f t="shared" si="18"/>
        <v>105.02239030796545</v>
      </c>
      <c r="N111" s="4">
        <v>0</v>
      </c>
      <c r="O111" s="111">
        <v>74.702799999999996</v>
      </c>
      <c r="P111" s="111">
        <v>359060</v>
      </c>
      <c r="Q111" s="111">
        <v>-1.6538600000000001</v>
      </c>
      <c r="R111" s="111">
        <v>74.702799999999996</v>
      </c>
      <c r="S111" s="111">
        <v>359060</v>
      </c>
      <c r="T111" s="1">
        <v>0</v>
      </c>
      <c r="U111" s="166">
        <v>3418.89</v>
      </c>
    </row>
    <row r="112" spans="1:21" ht="25.5" hidden="1">
      <c r="A112" s="6">
        <v>15</v>
      </c>
      <c r="B112" s="6">
        <v>52.95</v>
      </c>
      <c r="C112" s="1" t="s">
        <v>100</v>
      </c>
      <c r="D112" s="8" t="s">
        <v>54</v>
      </c>
      <c r="E112" s="1" t="s">
        <v>81</v>
      </c>
      <c r="F112" s="1" t="s">
        <v>14</v>
      </c>
      <c r="G112" s="109">
        <v>3418.89</v>
      </c>
      <c r="H112" s="94">
        <f t="shared" si="13"/>
        <v>5.0962627406568517E-3</v>
      </c>
      <c r="I112" s="124">
        <f t="shared" si="14"/>
        <v>1.8674016099028742E-2</v>
      </c>
      <c r="J112" s="124">
        <f t="shared" si="15"/>
        <v>95.752359562120134</v>
      </c>
      <c r="K112" s="124">
        <f t="shared" si="16"/>
        <v>-1.0233770241656881E-3</v>
      </c>
      <c r="L112" s="124">
        <f t="shared" si="17"/>
        <v>1.679468166270906E-2</v>
      </c>
      <c r="M112" s="124">
        <f t="shared" si="18"/>
        <v>95.752359562120134</v>
      </c>
      <c r="N112" s="4">
        <v>0</v>
      </c>
      <c r="O112" s="111">
        <v>0.217838</v>
      </c>
      <c r="P112" s="111">
        <v>1116.98</v>
      </c>
      <c r="Q112" s="111">
        <v>-1.1938000000000001E-2</v>
      </c>
      <c r="R112" s="111">
        <v>0.19591500000000001</v>
      </c>
      <c r="S112" s="111">
        <v>1116.98</v>
      </c>
      <c r="T112" s="1">
        <v>0</v>
      </c>
      <c r="U112" s="166">
        <v>11.6653</v>
      </c>
    </row>
    <row r="113" spans="1:21" ht="25.5" hidden="1">
      <c r="A113" s="6">
        <v>16</v>
      </c>
      <c r="B113" s="6">
        <v>56.48</v>
      </c>
      <c r="C113" s="1" t="s">
        <v>102</v>
      </c>
      <c r="D113" s="8" t="s">
        <v>12</v>
      </c>
      <c r="E113" s="1" t="s">
        <v>103</v>
      </c>
      <c r="F113" s="1" t="s">
        <v>14</v>
      </c>
      <c r="G113" s="109">
        <v>1148.3599999999999</v>
      </c>
      <c r="H113" s="94">
        <f t="shared" si="13"/>
        <v>6.3420158550396385E-2</v>
      </c>
      <c r="I113" s="124">
        <f t="shared" si="14"/>
        <v>2.0196454073635444E-2</v>
      </c>
      <c r="J113" s="124">
        <f t="shared" si="15"/>
        <v>108.05061130655893</v>
      </c>
      <c r="K113" s="124">
        <f t="shared" si="16"/>
        <v>-0.66004214706189701</v>
      </c>
      <c r="L113" s="124">
        <f t="shared" si="17"/>
        <v>1.6358371939113173E-2</v>
      </c>
      <c r="M113" s="124">
        <f t="shared" si="18"/>
        <v>92.060851997631417</v>
      </c>
      <c r="N113" s="4">
        <v>0</v>
      </c>
      <c r="O113" s="111">
        <v>23.192799999999998</v>
      </c>
      <c r="P113" s="111">
        <v>124081</v>
      </c>
      <c r="Q113" s="111">
        <v>-757.96600000000001</v>
      </c>
      <c r="R113" s="111">
        <v>18.785299999999999</v>
      </c>
      <c r="S113" s="111">
        <v>105719</v>
      </c>
      <c r="T113" s="1">
        <v>0</v>
      </c>
      <c r="U113" s="166">
        <v>1148.3599999999999</v>
      </c>
    </row>
    <row r="114" spans="1:21" ht="25.5" hidden="1">
      <c r="A114" s="6">
        <v>16</v>
      </c>
      <c r="B114" s="6">
        <v>56.48</v>
      </c>
      <c r="C114" s="1" t="s">
        <v>106</v>
      </c>
      <c r="D114" s="8" t="s">
        <v>20</v>
      </c>
      <c r="E114" s="1" t="s">
        <v>103</v>
      </c>
      <c r="F114" s="1" t="s">
        <v>14</v>
      </c>
      <c r="G114" s="109">
        <v>2240.19</v>
      </c>
      <c r="H114" s="94">
        <f t="shared" si="13"/>
        <v>9.7395243488108737E-3</v>
      </c>
      <c r="I114" s="124">
        <f t="shared" si="14"/>
        <v>2.1024234707010942E-2</v>
      </c>
      <c r="J114" s="124">
        <f t="shared" si="15"/>
        <v>110.92501003916132</v>
      </c>
      <c r="K114" s="124">
        <f t="shared" si="16"/>
        <v>-0.99453595049406407</v>
      </c>
      <c r="L114" s="124">
        <f t="shared" si="17"/>
        <v>1.5830985142041263E-2</v>
      </c>
      <c r="M114" s="124">
        <f t="shared" si="18"/>
        <v>89.864394098002805</v>
      </c>
      <c r="N114" s="4">
        <v>0</v>
      </c>
      <c r="O114" s="111">
        <v>6.1256000000000004</v>
      </c>
      <c r="P114" s="111">
        <v>32319</v>
      </c>
      <c r="Q114" s="111">
        <v>-289.767</v>
      </c>
      <c r="R114" s="111">
        <v>4.6124999999999998</v>
      </c>
      <c r="S114" s="111">
        <v>26182.799999999999</v>
      </c>
      <c r="T114" s="1">
        <v>0</v>
      </c>
      <c r="U114" s="166">
        <v>291.35899999999998</v>
      </c>
    </row>
    <row r="115" spans="1:21" ht="25.5" hidden="1">
      <c r="A115" s="6">
        <v>16</v>
      </c>
      <c r="B115" s="6">
        <v>56.48</v>
      </c>
      <c r="C115" s="1" t="s">
        <v>104</v>
      </c>
      <c r="D115" s="8" t="s">
        <v>16</v>
      </c>
      <c r="E115" s="1" t="s">
        <v>103</v>
      </c>
      <c r="F115" s="1" t="s">
        <v>14</v>
      </c>
      <c r="G115" s="109">
        <v>291.35899999999998</v>
      </c>
      <c r="H115" s="94">
        <f t="shared" si="13"/>
        <v>9.7395243488108737E-3</v>
      </c>
      <c r="I115" s="124">
        <f t="shared" si="14"/>
        <v>2.3336959628274034E-2</v>
      </c>
      <c r="J115" s="124">
        <f t="shared" si="15"/>
        <v>114.17389620806327</v>
      </c>
      <c r="K115" s="124">
        <f t="shared" si="16"/>
        <v>-0.69040076705357378</v>
      </c>
      <c r="L115" s="124">
        <f t="shared" si="17"/>
        <v>1.7875298477878061E-2</v>
      </c>
      <c r="M115" s="124">
        <f t="shared" si="18"/>
        <v>93.218213834622503</v>
      </c>
      <c r="N115" s="4">
        <v>0</v>
      </c>
      <c r="O115" s="111">
        <v>25.312899999999999</v>
      </c>
      <c r="P115" s="111">
        <v>123841</v>
      </c>
      <c r="Q115" s="111">
        <v>-748.85699999999997</v>
      </c>
      <c r="R115" s="111">
        <v>19.3888</v>
      </c>
      <c r="S115" s="111">
        <v>101111</v>
      </c>
      <c r="T115" s="1">
        <v>0</v>
      </c>
      <c r="U115" s="166">
        <v>1084.67</v>
      </c>
    </row>
    <row r="116" spans="1:21" ht="25.5" hidden="1">
      <c r="A116" s="6">
        <v>16</v>
      </c>
      <c r="B116" s="6">
        <v>56.48</v>
      </c>
      <c r="C116" s="1" t="s">
        <v>123</v>
      </c>
      <c r="D116" s="8" t="s">
        <v>56</v>
      </c>
      <c r="E116" s="1" t="s">
        <v>103</v>
      </c>
      <c r="F116" s="1" t="s">
        <v>14</v>
      </c>
      <c r="G116" s="109">
        <v>11.082000000000001</v>
      </c>
      <c r="H116" s="94">
        <f t="shared" si="13"/>
        <v>9.7395243488108737E-3</v>
      </c>
      <c r="I116" s="124">
        <f t="shared" si="14"/>
        <v>3.1850735875082019E-2</v>
      </c>
      <c r="J116" s="124">
        <f t="shared" si="15"/>
        <v>114.03988054584656</v>
      </c>
      <c r="K116" s="124">
        <f t="shared" si="16"/>
        <v>-1.9822916806163762</v>
      </c>
      <c r="L116" s="124">
        <f t="shared" si="17"/>
        <v>2.3648128060566292E-2</v>
      </c>
      <c r="M116" s="124">
        <f t="shared" si="18"/>
        <v>96.877943388730415</v>
      </c>
      <c r="N116" s="4">
        <v>0</v>
      </c>
      <c r="O116" s="111">
        <v>71.351699999999994</v>
      </c>
      <c r="P116" s="111">
        <v>255471</v>
      </c>
      <c r="Q116" s="111">
        <v>-4440.71</v>
      </c>
      <c r="R116" s="111">
        <v>52.976300000000002</v>
      </c>
      <c r="S116" s="111">
        <v>217025</v>
      </c>
      <c r="T116" s="1">
        <v>0</v>
      </c>
      <c r="U116" s="166">
        <v>2240.19</v>
      </c>
    </row>
    <row r="117" spans="1:21" ht="25.5" hidden="1">
      <c r="A117" s="6">
        <v>16</v>
      </c>
      <c r="B117" s="6">
        <v>56.48</v>
      </c>
      <c r="C117" s="1" t="s">
        <v>105</v>
      </c>
      <c r="D117" s="8" t="s">
        <v>18</v>
      </c>
      <c r="E117" s="1" t="s">
        <v>103</v>
      </c>
      <c r="F117" s="1" t="s">
        <v>14</v>
      </c>
      <c r="G117" s="109">
        <v>1084.67</v>
      </c>
      <c r="H117" s="94">
        <f t="shared" si="13"/>
        <v>9.7395243488108737E-3</v>
      </c>
      <c r="I117" s="124">
        <f t="shared" si="14"/>
        <v>3.1784979572693953E-2</v>
      </c>
      <c r="J117" s="124">
        <f t="shared" si="15"/>
        <v>112.67558879825314</v>
      </c>
      <c r="K117" s="124">
        <f t="shared" si="16"/>
        <v>-1.8553140688787748</v>
      </c>
      <c r="L117" s="124">
        <f t="shared" si="17"/>
        <v>2.4497235499505877E-2</v>
      </c>
      <c r="M117" s="124">
        <f t="shared" si="18"/>
        <v>94.68890042773242</v>
      </c>
      <c r="N117" s="4">
        <v>0</v>
      </c>
      <c r="O117" s="111">
        <v>208.738</v>
      </c>
      <c r="P117" s="111">
        <v>739962</v>
      </c>
      <c r="Q117" s="111">
        <v>-12184.2</v>
      </c>
      <c r="R117" s="111">
        <v>160.87799999999999</v>
      </c>
      <c r="S117" s="111">
        <v>621840</v>
      </c>
      <c r="T117" s="1">
        <v>0</v>
      </c>
      <c r="U117" s="166">
        <v>6567.19</v>
      </c>
    </row>
    <row r="118" spans="1:21" ht="25.5" hidden="1">
      <c r="A118" s="6">
        <v>16</v>
      </c>
      <c r="B118" s="6">
        <v>56.48</v>
      </c>
      <c r="C118" s="1" t="s">
        <v>107</v>
      </c>
      <c r="D118" s="8" t="s">
        <v>22</v>
      </c>
      <c r="E118" s="1" t="s">
        <v>103</v>
      </c>
      <c r="F118" s="1" t="s">
        <v>14</v>
      </c>
      <c r="G118" s="109">
        <v>6567.17</v>
      </c>
      <c r="H118" s="94">
        <f t="shared" si="13"/>
        <v>9.7395243488108737E-3</v>
      </c>
      <c r="I118" s="124">
        <f t="shared" si="14"/>
        <v>2.4571000510115962E-2</v>
      </c>
      <c r="J118" s="124">
        <f t="shared" si="15"/>
        <v>165.26190638769617</v>
      </c>
      <c r="K118" s="124">
        <f t="shared" si="16"/>
        <v>-4.8568261147238747</v>
      </c>
      <c r="L118" s="124">
        <f t="shared" si="17"/>
        <v>1.9810493928816734E-2</v>
      </c>
      <c r="M118" s="124">
        <f t="shared" si="18"/>
        <v>155.69381795688517</v>
      </c>
      <c r="N118" s="4">
        <v>0</v>
      </c>
      <c r="O118" s="111">
        <v>6.1172700000000004</v>
      </c>
      <c r="P118" s="111">
        <v>41144.1</v>
      </c>
      <c r="Q118" s="111">
        <v>-1209.17</v>
      </c>
      <c r="R118" s="111">
        <v>4.93208</v>
      </c>
      <c r="S118" s="111">
        <v>38762</v>
      </c>
      <c r="T118" s="1">
        <v>0</v>
      </c>
      <c r="U118" s="166">
        <v>248.96299999999999</v>
      </c>
    </row>
    <row r="119" spans="1:21" ht="25.5" hidden="1">
      <c r="A119" s="6">
        <v>16</v>
      </c>
      <c r="B119" s="6">
        <v>56.48</v>
      </c>
      <c r="C119" s="1" t="s">
        <v>108</v>
      </c>
      <c r="D119" s="8" t="s">
        <v>24</v>
      </c>
      <c r="E119" s="1" t="s">
        <v>103</v>
      </c>
      <c r="F119" s="1" t="s">
        <v>14</v>
      </c>
      <c r="G119" s="109">
        <v>248.96299999999999</v>
      </c>
      <c r="H119" s="94">
        <f t="shared" si="13"/>
        <v>3.3975084937712349E-3</v>
      </c>
      <c r="I119" s="124">
        <f t="shared" si="14"/>
        <v>3.3874284104778898E-2</v>
      </c>
      <c r="J119" s="124">
        <f t="shared" si="15"/>
        <v>188.90902262698339</v>
      </c>
      <c r="K119" s="124">
        <f t="shared" si="16"/>
        <v>-5.0522955591024319</v>
      </c>
      <c r="L119" s="124">
        <f t="shared" si="17"/>
        <v>2.8685569430100463E-2</v>
      </c>
      <c r="M119" s="124">
        <f t="shared" si="18"/>
        <v>168.00441273119895</v>
      </c>
      <c r="N119" s="4">
        <v>0</v>
      </c>
      <c r="O119" s="111">
        <v>144.31800000000001</v>
      </c>
      <c r="P119" s="111">
        <v>804828</v>
      </c>
      <c r="Q119" s="111">
        <v>-21524.799999999999</v>
      </c>
      <c r="R119" s="111">
        <v>122.212</v>
      </c>
      <c r="S119" s="111">
        <v>715766</v>
      </c>
      <c r="T119" s="1">
        <v>0</v>
      </c>
      <c r="U119" s="166">
        <v>4260.3999999999996</v>
      </c>
    </row>
    <row r="120" spans="1:21" ht="25.5" hidden="1">
      <c r="A120" s="6">
        <v>16</v>
      </c>
      <c r="B120" s="6">
        <v>56.48</v>
      </c>
      <c r="C120" s="1" t="s">
        <v>109</v>
      </c>
      <c r="D120" s="8" t="s">
        <v>26</v>
      </c>
      <c r="E120" s="1" t="s">
        <v>103</v>
      </c>
      <c r="F120" s="1" t="s">
        <v>14</v>
      </c>
      <c r="G120" s="109">
        <v>4260.3999999999996</v>
      </c>
      <c r="H120" s="94">
        <f t="shared" si="13"/>
        <v>3.5107587768969425E-2</v>
      </c>
      <c r="I120" s="124">
        <f t="shared" si="14"/>
        <v>3.0895519289066073E-2</v>
      </c>
      <c r="J120" s="124">
        <f t="shared" si="15"/>
        <v>179.24629375856486</v>
      </c>
      <c r="K120" s="124">
        <f t="shared" si="16"/>
        <v>-1.6235413811718784</v>
      </c>
      <c r="L120" s="124">
        <f t="shared" si="17"/>
        <v>2.2588970557701094E-2</v>
      </c>
      <c r="M120" s="124">
        <f t="shared" si="18"/>
        <v>142.89211411486235</v>
      </c>
      <c r="N120" s="4">
        <v>0</v>
      </c>
      <c r="O120" s="111">
        <v>148.79900000000001</v>
      </c>
      <c r="P120" s="111">
        <v>863286</v>
      </c>
      <c r="Q120" s="111">
        <v>-7819.3</v>
      </c>
      <c r="R120" s="111">
        <v>108.79300000000001</v>
      </c>
      <c r="S120" s="111">
        <v>688197</v>
      </c>
      <c r="T120" s="1">
        <v>0</v>
      </c>
      <c r="U120" s="166">
        <v>4816.2</v>
      </c>
    </row>
    <row r="121" spans="1:21" ht="25.5" hidden="1">
      <c r="A121" s="6">
        <v>16</v>
      </c>
      <c r="B121" s="6">
        <v>56.48</v>
      </c>
      <c r="C121" s="1" t="s">
        <v>110</v>
      </c>
      <c r="D121" s="8" t="s">
        <v>28</v>
      </c>
      <c r="E121" s="1" t="s">
        <v>103</v>
      </c>
      <c r="F121" s="1" t="s">
        <v>14</v>
      </c>
      <c r="G121" s="109">
        <v>4816.2</v>
      </c>
      <c r="H121" s="94">
        <f t="shared" si="13"/>
        <v>3.5107587768969425E-2</v>
      </c>
      <c r="I121" s="124">
        <f t="shared" si="14"/>
        <v>1.1520647562981561E-2</v>
      </c>
      <c r="J121" s="124">
        <f t="shared" si="15"/>
        <v>83.506684640785593</v>
      </c>
      <c r="K121" s="124">
        <f t="shared" si="16"/>
        <v>-0.63104616792609169</v>
      </c>
      <c r="L121" s="124">
        <f t="shared" si="17"/>
        <v>7.9830441396539584E-3</v>
      </c>
      <c r="M121" s="124">
        <f t="shared" si="18"/>
        <v>66.895259532260653</v>
      </c>
      <c r="N121" s="4">
        <v>0</v>
      </c>
      <c r="O121" s="111">
        <v>186.30500000000001</v>
      </c>
      <c r="P121" s="111">
        <v>1350420</v>
      </c>
      <c r="Q121" s="111">
        <v>-10204.9</v>
      </c>
      <c r="R121" s="111">
        <v>129.09700000000001</v>
      </c>
      <c r="S121" s="111">
        <v>1081790</v>
      </c>
      <c r="T121" s="1">
        <v>0</v>
      </c>
      <c r="U121" s="166">
        <v>16171.4</v>
      </c>
    </row>
    <row r="122" spans="1:21" ht="25.5" hidden="1">
      <c r="A122" s="6">
        <v>16</v>
      </c>
      <c r="B122" s="6">
        <v>56.48</v>
      </c>
      <c r="C122" s="1" t="s">
        <v>111</v>
      </c>
      <c r="D122" s="8" t="s">
        <v>30</v>
      </c>
      <c r="E122" s="1" t="s">
        <v>103</v>
      </c>
      <c r="F122" s="1" t="s">
        <v>14</v>
      </c>
      <c r="G122" s="109">
        <v>16171.4</v>
      </c>
      <c r="H122" s="94">
        <f t="shared" si="13"/>
        <v>0.23952434881087203</v>
      </c>
      <c r="I122" s="124">
        <f t="shared" si="14"/>
        <v>8.958378252120168E-3</v>
      </c>
      <c r="J122" s="124">
        <f t="shared" si="15"/>
        <v>72.442773465574248</v>
      </c>
      <c r="K122" s="124">
        <f t="shared" si="16"/>
        <v>-2.7119987063389393E-4</v>
      </c>
      <c r="L122" s="124">
        <f t="shared" si="17"/>
        <v>6.040364021848499E-3</v>
      </c>
      <c r="M122" s="124">
        <f t="shared" si="18"/>
        <v>54.747915768290937</v>
      </c>
      <c r="N122" s="4">
        <v>0</v>
      </c>
      <c r="O122" s="111">
        <v>19.9435</v>
      </c>
      <c r="P122" s="111">
        <v>161275</v>
      </c>
      <c r="Q122" s="111">
        <v>-0.60375599999999996</v>
      </c>
      <c r="R122" s="111">
        <v>13.4473</v>
      </c>
      <c r="S122" s="111">
        <v>121882</v>
      </c>
      <c r="T122" s="1">
        <v>0</v>
      </c>
      <c r="U122" s="166">
        <v>2226.2399999999998</v>
      </c>
    </row>
    <row r="123" spans="1:21" ht="25.5" hidden="1">
      <c r="A123" s="6">
        <v>16</v>
      </c>
      <c r="B123" s="6">
        <v>56.48</v>
      </c>
      <c r="C123" s="1" t="s">
        <v>112</v>
      </c>
      <c r="D123" s="8" t="s">
        <v>32</v>
      </c>
      <c r="E123" s="1" t="s">
        <v>103</v>
      </c>
      <c r="F123" s="1" t="s">
        <v>14</v>
      </c>
      <c r="G123" s="109">
        <v>2226.2399999999998</v>
      </c>
      <c r="H123" s="94">
        <f t="shared" si="13"/>
        <v>0.23952434881087203</v>
      </c>
      <c r="I123" s="124">
        <f t="shared" si="14"/>
        <v>3.9629223849613648E-2</v>
      </c>
      <c r="J123" s="124">
        <f t="shared" si="15"/>
        <v>156.61255910506284</v>
      </c>
      <c r="K123" s="124">
        <f t="shared" si="16"/>
        <v>-3.4162149694383574E-2</v>
      </c>
      <c r="L123" s="124">
        <f t="shared" si="17"/>
        <v>3.1192192365355781E-2</v>
      </c>
      <c r="M123" s="124">
        <f t="shared" si="18"/>
        <v>123.57052243109214</v>
      </c>
      <c r="N123" s="4">
        <v>0</v>
      </c>
      <c r="O123" s="111">
        <v>137.44999999999999</v>
      </c>
      <c r="P123" s="111">
        <v>543195</v>
      </c>
      <c r="Q123" s="111">
        <v>-118.488</v>
      </c>
      <c r="R123" s="111">
        <v>108.187</v>
      </c>
      <c r="S123" s="111">
        <v>428592</v>
      </c>
      <c r="T123" s="1">
        <v>0</v>
      </c>
      <c r="U123" s="166">
        <v>3468.4</v>
      </c>
    </row>
    <row r="124" spans="1:21" ht="25.5" hidden="1">
      <c r="A124" s="6">
        <v>16</v>
      </c>
      <c r="B124" s="6">
        <v>56.48</v>
      </c>
      <c r="C124" s="1" t="s">
        <v>113</v>
      </c>
      <c r="D124" s="8" t="s">
        <v>34</v>
      </c>
      <c r="E124" s="1" t="s">
        <v>103</v>
      </c>
      <c r="F124" s="1" t="s">
        <v>14</v>
      </c>
      <c r="G124" s="109">
        <v>3468.4</v>
      </c>
      <c r="H124" s="94">
        <f t="shared" si="13"/>
        <v>3.3975084937712348E-2</v>
      </c>
      <c r="I124" s="124">
        <f t="shared" si="14"/>
        <v>3.6610929569630815E-2</v>
      </c>
      <c r="J124" s="124">
        <f t="shared" si="15"/>
        <v>116.29478253096413</v>
      </c>
      <c r="K124" s="124">
        <f t="shared" si="16"/>
        <v>-0.21344146363266159</v>
      </c>
      <c r="L124" s="124">
        <f t="shared" si="17"/>
        <v>3.1071652049542615E-2</v>
      </c>
      <c r="M124" s="124">
        <f t="shared" si="18"/>
        <v>103.11280181960846</v>
      </c>
      <c r="N124" s="4">
        <v>0</v>
      </c>
      <c r="O124" s="111">
        <v>29.488199999999999</v>
      </c>
      <c r="P124" s="111">
        <v>93669.4</v>
      </c>
      <c r="Q124" s="111">
        <v>-171.916</v>
      </c>
      <c r="R124" s="111">
        <v>25.026599999999998</v>
      </c>
      <c r="S124" s="111">
        <v>83052</v>
      </c>
      <c r="T124" s="1">
        <v>0</v>
      </c>
      <c r="U124" s="166">
        <v>805.44799999999998</v>
      </c>
    </row>
    <row r="125" spans="1:21" ht="25.5" hidden="1">
      <c r="A125" s="6">
        <v>16</v>
      </c>
      <c r="B125" s="6">
        <v>56.48</v>
      </c>
      <c r="C125" s="1" t="s">
        <v>114</v>
      </c>
      <c r="D125" s="8" t="s">
        <v>36</v>
      </c>
      <c r="E125" s="1" t="s">
        <v>103</v>
      </c>
      <c r="F125" s="1" t="s">
        <v>14</v>
      </c>
      <c r="G125" s="109">
        <v>805.44799999999998</v>
      </c>
      <c r="H125" s="94">
        <f t="shared" si="13"/>
        <v>0</v>
      </c>
      <c r="I125" s="124">
        <f t="shared" si="14"/>
        <v>3.750238547271708E-2</v>
      </c>
      <c r="J125" s="124">
        <f t="shared" si="15"/>
        <v>146.61557984201775</v>
      </c>
      <c r="K125" s="124">
        <f t="shared" si="16"/>
        <v>-3.5147505828423027</v>
      </c>
      <c r="L125" s="124">
        <f t="shared" si="17"/>
        <v>2.5002311695210361E-2</v>
      </c>
      <c r="M125" s="124">
        <f t="shared" si="18"/>
        <v>119.83631230510441</v>
      </c>
      <c r="N125" s="4">
        <v>0</v>
      </c>
      <c r="O125" s="111">
        <v>38.123800000000003</v>
      </c>
      <c r="P125" s="111">
        <v>149045</v>
      </c>
      <c r="Q125" s="111">
        <v>-3572.99</v>
      </c>
      <c r="R125" s="111">
        <v>25.416599999999999</v>
      </c>
      <c r="S125" s="111">
        <v>121822</v>
      </c>
      <c r="T125" s="1">
        <v>0</v>
      </c>
      <c r="U125" s="166">
        <v>1016.57</v>
      </c>
    </row>
    <row r="126" spans="1:21" ht="25.5" hidden="1">
      <c r="A126" s="6">
        <v>16</v>
      </c>
      <c r="B126" s="6">
        <v>56.48</v>
      </c>
      <c r="C126" s="1" t="s">
        <v>115</v>
      </c>
      <c r="D126" s="8" t="s">
        <v>38</v>
      </c>
      <c r="E126" s="1" t="s">
        <v>103</v>
      </c>
      <c r="F126" s="1" t="s">
        <v>14</v>
      </c>
      <c r="G126" s="109">
        <v>1016.57</v>
      </c>
      <c r="H126" s="94">
        <f t="shared" si="13"/>
        <v>4.8131370328425828E-2</v>
      </c>
      <c r="I126" s="124">
        <f t="shared" si="14"/>
        <v>3.5207621161672212E-2</v>
      </c>
      <c r="J126" s="124">
        <f t="shared" si="15"/>
        <v>148.57713651498335</v>
      </c>
      <c r="K126" s="124">
        <f t="shared" si="16"/>
        <v>-0.10654753977062523</v>
      </c>
      <c r="L126" s="124">
        <f t="shared" si="17"/>
        <v>2.6968183499815019E-2</v>
      </c>
      <c r="M126" s="124">
        <f t="shared" si="18"/>
        <v>118.456529781724</v>
      </c>
      <c r="N126" s="4">
        <v>0</v>
      </c>
      <c r="O126" s="111">
        <v>4.7583099999999998</v>
      </c>
      <c r="P126" s="111">
        <v>20080.2</v>
      </c>
      <c r="Q126" s="111">
        <v>-14.399900000000001</v>
      </c>
      <c r="R126" s="111">
        <v>3.6447500000000002</v>
      </c>
      <c r="S126" s="111">
        <v>16009.4</v>
      </c>
      <c r="T126" s="1">
        <v>0</v>
      </c>
      <c r="U126" s="166">
        <v>135.15</v>
      </c>
    </row>
    <row r="127" spans="1:21" ht="25.5" hidden="1">
      <c r="A127" s="6">
        <v>16</v>
      </c>
      <c r="B127" s="6">
        <v>56.48</v>
      </c>
      <c r="C127" s="1" t="s">
        <v>116</v>
      </c>
      <c r="D127" s="8" t="s">
        <v>40</v>
      </c>
      <c r="E127" s="1" t="s">
        <v>103</v>
      </c>
      <c r="F127" s="1" t="s">
        <v>14</v>
      </c>
      <c r="G127" s="109">
        <v>135.15</v>
      </c>
      <c r="H127" s="94">
        <f t="shared" si="13"/>
        <v>4.8131370328425828E-2</v>
      </c>
      <c r="I127" s="124">
        <f t="shared" si="14"/>
        <v>4.1171681782581598E-2</v>
      </c>
      <c r="J127" s="124">
        <f t="shared" si="15"/>
        <v>234.35271114277043</v>
      </c>
      <c r="K127" s="124">
        <f t="shared" si="16"/>
        <v>-1.080931777584349</v>
      </c>
      <c r="L127" s="124">
        <f t="shared" si="17"/>
        <v>3.2000188986794548E-2</v>
      </c>
      <c r="M127" s="124">
        <f t="shared" si="18"/>
        <v>193.03547318477274</v>
      </c>
      <c r="N127" s="4">
        <v>0</v>
      </c>
      <c r="O127" s="111">
        <v>22.6569</v>
      </c>
      <c r="P127" s="111">
        <v>128965</v>
      </c>
      <c r="Q127" s="111">
        <v>-594.84</v>
      </c>
      <c r="R127" s="111">
        <v>17.6098</v>
      </c>
      <c r="S127" s="111">
        <v>106228</v>
      </c>
      <c r="T127" s="1">
        <v>0</v>
      </c>
      <c r="U127" s="166">
        <v>550.303</v>
      </c>
    </row>
    <row r="128" spans="1:21" ht="25.5" hidden="1">
      <c r="A128" s="6">
        <v>16</v>
      </c>
      <c r="B128" s="6">
        <v>56.48</v>
      </c>
      <c r="C128" s="1" t="s">
        <v>118</v>
      </c>
      <c r="D128" s="8" t="s">
        <v>44</v>
      </c>
      <c r="E128" s="1" t="s">
        <v>103</v>
      </c>
      <c r="F128" s="1" t="s">
        <v>14</v>
      </c>
      <c r="G128" s="109">
        <v>284.63799999999998</v>
      </c>
      <c r="H128" s="94">
        <f t="shared" si="13"/>
        <v>5.49263873159683E-2</v>
      </c>
      <c r="I128" s="124">
        <f t="shared" si="14"/>
        <v>4.0793218052403407E-2</v>
      </c>
      <c r="J128" s="124">
        <f t="shared" si="15"/>
        <v>228.74914804066921</v>
      </c>
      <c r="K128" s="124">
        <f t="shared" si="16"/>
        <v>-1.6923952529177413</v>
      </c>
      <c r="L128" s="124">
        <f t="shared" si="17"/>
        <v>3.2000576170434024E-2</v>
      </c>
      <c r="M128" s="124">
        <f t="shared" si="18"/>
        <v>193.03817480448853</v>
      </c>
      <c r="N128" s="4">
        <v>0</v>
      </c>
      <c r="O128" s="111">
        <v>11.6113</v>
      </c>
      <c r="P128" s="111">
        <v>65110.7</v>
      </c>
      <c r="Q128" s="111">
        <v>-481.72</v>
      </c>
      <c r="R128" s="111">
        <v>9.1085799999999999</v>
      </c>
      <c r="S128" s="111">
        <v>54946</v>
      </c>
      <c r="T128" s="1">
        <v>0</v>
      </c>
      <c r="U128" s="166">
        <v>284.63799999999998</v>
      </c>
    </row>
    <row r="129" spans="1:21" ht="25.5" hidden="1">
      <c r="A129" s="6">
        <v>16</v>
      </c>
      <c r="B129" s="6">
        <v>56.48</v>
      </c>
      <c r="C129" s="1" t="s">
        <v>117</v>
      </c>
      <c r="D129" s="8" t="s">
        <v>42</v>
      </c>
      <c r="E129" s="1" t="s">
        <v>103</v>
      </c>
      <c r="F129" s="1" t="s">
        <v>14</v>
      </c>
      <c r="G129" s="109">
        <v>550.303</v>
      </c>
      <c r="H129" s="94">
        <f t="shared" si="13"/>
        <v>5.49263873159683E-2</v>
      </c>
      <c r="I129" s="124">
        <f t="shared" si="14"/>
        <v>3.9696413095882468E-2</v>
      </c>
      <c r="J129" s="124">
        <f t="shared" si="15"/>
        <v>181.01191690994435</v>
      </c>
      <c r="K129" s="124">
        <f t="shared" si="16"/>
        <v>-2.4711837937123438</v>
      </c>
      <c r="L129" s="124">
        <f t="shared" si="17"/>
        <v>2.521406958481592E-2</v>
      </c>
      <c r="M129" s="124">
        <f t="shared" si="18"/>
        <v>148.31657748949246</v>
      </c>
      <c r="N129" s="4">
        <v>0</v>
      </c>
      <c r="O129" s="111">
        <v>26.841999999999999</v>
      </c>
      <c r="P129" s="111">
        <v>122397</v>
      </c>
      <c r="Q129" s="111">
        <v>-1670.97</v>
      </c>
      <c r="R129" s="111">
        <v>17.049299999999999</v>
      </c>
      <c r="S129" s="111">
        <v>100289</v>
      </c>
      <c r="T129" s="1">
        <v>0</v>
      </c>
      <c r="U129" s="166">
        <v>676.18200000000002</v>
      </c>
    </row>
    <row r="130" spans="1:21" ht="25.5" hidden="1">
      <c r="A130" s="6">
        <v>16</v>
      </c>
      <c r="B130" s="6">
        <v>56.48</v>
      </c>
      <c r="C130" s="1" t="s">
        <v>119</v>
      </c>
      <c r="D130" s="8" t="s">
        <v>46</v>
      </c>
      <c r="E130" s="1" t="s">
        <v>103</v>
      </c>
      <c r="F130" s="1" t="s">
        <v>14</v>
      </c>
      <c r="G130" s="109">
        <v>676.18499999999995</v>
      </c>
      <c r="H130" s="94">
        <f t="shared" si="13"/>
        <v>2.831257078142696E-2</v>
      </c>
      <c r="I130" s="124">
        <f t="shared" si="14"/>
        <v>3.6353460711466751E-2</v>
      </c>
      <c r="J130" s="124">
        <f t="shared" si="15"/>
        <v>205.59592825453851</v>
      </c>
      <c r="K130" s="124">
        <f t="shared" si="16"/>
        <v>-0.5371247380310824</v>
      </c>
      <c r="L130" s="124">
        <f t="shared" si="17"/>
        <v>2.7553822704880104E-2</v>
      </c>
      <c r="M130" s="124">
        <f t="shared" si="18"/>
        <v>173.98682670585993</v>
      </c>
      <c r="N130" s="4">
        <v>0</v>
      </c>
      <c r="O130" s="111">
        <v>106.85299999999999</v>
      </c>
      <c r="P130" s="111">
        <v>604304</v>
      </c>
      <c r="Q130" s="111">
        <v>-1578.76</v>
      </c>
      <c r="R130" s="111">
        <v>80.988399999999999</v>
      </c>
      <c r="S130" s="111">
        <v>511396</v>
      </c>
      <c r="T130" s="1">
        <v>0</v>
      </c>
      <c r="U130" s="166">
        <v>2939.28</v>
      </c>
    </row>
    <row r="131" spans="1:21" ht="25.5" hidden="1">
      <c r="A131" s="6">
        <v>16</v>
      </c>
      <c r="B131" s="6">
        <v>56.48</v>
      </c>
      <c r="C131" s="1" t="s">
        <v>120</v>
      </c>
      <c r="D131" s="8" t="s">
        <v>48</v>
      </c>
      <c r="E131" s="1" t="s">
        <v>103</v>
      </c>
      <c r="F131" s="1" t="s">
        <v>14</v>
      </c>
      <c r="G131" s="109">
        <v>2939.28</v>
      </c>
      <c r="H131" s="94">
        <f t="shared" si="13"/>
        <v>2.831257078142696E-2</v>
      </c>
      <c r="I131" s="124">
        <f t="shared" si="14"/>
        <v>3.738414167148596E-2</v>
      </c>
      <c r="J131" s="124">
        <f t="shared" si="15"/>
        <v>190.8501226965098</v>
      </c>
      <c r="K131" s="124">
        <f t="shared" si="16"/>
        <v>-0.3502336704231076</v>
      </c>
      <c r="L131" s="124">
        <f t="shared" si="17"/>
        <v>2.8000281342315449E-2</v>
      </c>
      <c r="M131" s="124">
        <f t="shared" si="18"/>
        <v>160.51048000125041</v>
      </c>
      <c r="N131" s="4">
        <v>0</v>
      </c>
      <c r="O131" s="111">
        <v>23.917999999999999</v>
      </c>
      <c r="P131" s="111">
        <v>122104</v>
      </c>
      <c r="Q131" s="111">
        <v>-224.07599999999999</v>
      </c>
      <c r="R131" s="111">
        <v>17.914300000000001</v>
      </c>
      <c r="S131" s="111">
        <v>102693</v>
      </c>
      <c r="T131" s="1">
        <v>0</v>
      </c>
      <c r="U131" s="166">
        <v>639.79</v>
      </c>
    </row>
    <row r="132" spans="1:21" ht="25.5" hidden="1">
      <c r="A132" s="6">
        <v>16</v>
      </c>
      <c r="B132" s="6">
        <v>56.48</v>
      </c>
      <c r="C132" s="1" t="s">
        <v>121</v>
      </c>
      <c r="D132" s="8" t="s">
        <v>50</v>
      </c>
      <c r="E132" s="1" t="s">
        <v>103</v>
      </c>
      <c r="F132" s="1" t="s">
        <v>14</v>
      </c>
      <c r="G132" s="109">
        <v>639.79</v>
      </c>
      <c r="H132" s="94">
        <f t="shared" si="13"/>
        <v>2.831257078142696E-2</v>
      </c>
      <c r="I132" s="124">
        <f t="shared" si="14"/>
        <v>2.9545618998690293E-2</v>
      </c>
      <c r="J132" s="124">
        <f t="shared" si="15"/>
        <v>121.28814246123343</v>
      </c>
      <c r="K132" s="124">
        <f t="shared" si="16"/>
        <v>-0.80562268902090461</v>
      </c>
      <c r="L132" s="124">
        <f t="shared" si="17"/>
        <v>2.2999985528115253E-2</v>
      </c>
      <c r="M132" s="124">
        <f t="shared" si="18"/>
        <v>110.54982308120898</v>
      </c>
      <c r="N132" s="4">
        <v>0</v>
      </c>
      <c r="O132" s="111">
        <v>163.327</v>
      </c>
      <c r="P132" s="111">
        <v>670476</v>
      </c>
      <c r="Q132" s="111">
        <v>-4453.45</v>
      </c>
      <c r="R132" s="111">
        <v>127.143</v>
      </c>
      <c r="S132" s="111">
        <v>611115</v>
      </c>
      <c r="T132" s="1">
        <v>0</v>
      </c>
      <c r="U132" s="166">
        <v>5527.96</v>
      </c>
    </row>
    <row r="133" spans="1:21" ht="25.5" hidden="1">
      <c r="A133" s="6">
        <v>16</v>
      </c>
      <c r="B133" s="6">
        <v>56.48</v>
      </c>
      <c r="C133" s="1" t="s">
        <v>122</v>
      </c>
      <c r="D133" s="8" t="s">
        <v>52</v>
      </c>
      <c r="E133" s="1" t="s">
        <v>103</v>
      </c>
      <c r="F133" s="1" t="s">
        <v>14</v>
      </c>
      <c r="G133" s="109">
        <v>5527.96</v>
      </c>
      <c r="H133" s="94">
        <f t="shared" si="13"/>
        <v>5.0962627406568517E-3</v>
      </c>
      <c r="I133" s="124">
        <f t="shared" si="14"/>
        <v>1.9656921133369427E-2</v>
      </c>
      <c r="J133" s="124">
        <f t="shared" si="15"/>
        <v>90.30590146182999</v>
      </c>
      <c r="K133" s="124">
        <f t="shared" si="16"/>
        <v>-1.0772423750225592E-3</v>
      </c>
      <c r="L133" s="124">
        <f t="shared" si="17"/>
        <v>1.7678668110449377E-2</v>
      </c>
      <c r="M133" s="124">
        <f t="shared" si="18"/>
        <v>100.79227576249774</v>
      </c>
      <c r="N133" s="4">
        <v>0</v>
      </c>
      <c r="O133" s="111">
        <v>0.217838</v>
      </c>
      <c r="P133" s="111">
        <v>1000.77</v>
      </c>
      <c r="Q133" s="111">
        <v>-1.1938000000000001E-2</v>
      </c>
      <c r="R133" s="111">
        <v>0.19591500000000001</v>
      </c>
      <c r="S133" s="111">
        <v>1116.98</v>
      </c>
      <c r="T133" s="1">
        <v>0</v>
      </c>
      <c r="U133" s="166">
        <v>11.082000000000001</v>
      </c>
    </row>
    <row r="134" spans="1:21" ht="25.5" hidden="1">
      <c r="A134" s="6">
        <v>17</v>
      </c>
      <c r="B134" s="6">
        <v>60.01</v>
      </c>
      <c r="C134" s="1" t="s">
        <v>124</v>
      </c>
      <c r="D134" s="8" t="s">
        <v>12</v>
      </c>
      <c r="E134" s="1" t="s">
        <v>125</v>
      </c>
      <c r="F134" s="1" t="s">
        <v>14</v>
      </c>
      <c r="G134" s="109">
        <v>1068.24</v>
      </c>
      <c r="H134" s="94">
        <f t="shared" si="13"/>
        <v>6.3420158550396385E-2</v>
      </c>
      <c r="I134" s="124">
        <f t="shared" si="14"/>
        <v>2.1711225941735936E-2</v>
      </c>
      <c r="J134" s="124">
        <f t="shared" si="15"/>
        <v>116.15460945105968</v>
      </c>
      <c r="K134" s="124">
        <f t="shared" si="16"/>
        <v>-0.70954654384782445</v>
      </c>
      <c r="L134" s="124">
        <f t="shared" si="17"/>
        <v>1.7585280461319554E-2</v>
      </c>
      <c r="M134" s="124">
        <f t="shared" si="18"/>
        <v>98.965588257320448</v>
      </c>
      <c r="N134" s="4">
        <v>0</v>
      </c>
      <c r="O134" s="111">
        <v>23.192799999999998</v>
      </c>
      <c r="P134" s="111">
        <v>124081</v>
      </c>
      <c r="Q134" s="111">
        <v>-757.96600000000001</v>
      </c>
      <c r="R134" s="111">
        <v>18.785299999999999</v>
      </c>
      <c r="S134" s="111">
        <v>105719</v>
      </c>
      <c r="T134" s="1">
        <v>0</v>
      </c>
      <c r="U134" s="166">
        <v>1068.24</v>
      </c>
    </row>
    <row r="135" spans="1:21" ht="25.5" hidden="1">
      <c r="A135" s="6">
        <v>17</v>
      </c>
      <c r="B135" s="6">
        <v>60.01</v>
      </c>
      <c r="C135" s="1" t="s">
        <v>128</v>
      </c>
      <c r="D135" s="8" t="s">
        <v>20</v>
      </c>
      <c r="E135" s="1" t="s">
        <v>125</v>
      </c>
      <c r="F135" s="1" t="s">
        <v>14</v>
      </c>
      <c r="G135" s="109">
        <v>2083.9</v>
      </c>
      <c r="H135" s="94">
        <f t="shared" si="13"/>
        <v>9.7395243488108737E-3</v>
      </c>
      <c r="I135" s="124">
        <f t="shared" si="14"/>
        <v>2.2601104670683429E-2</v>
      </c>
      <c r="J135" s="124">
        <f t="shared" si="15"/>
        <v>119.24466204972863</v>
      </c>
      <c r="K135" s="124">
        <f t="shared" si="16"/>
        <v>-1.0691286236629758</v>
      </c>
      <c r="L135" s="124">
        <f t="shared" si="17"/>
        <v>1.7018348454604822E-2</v>
      </c>
      <c r="M135" s="124">
        <f t="shared" si="18"/>
        <v>96.604447461729464</v>
      </c>
      <c r="N135" s="4">
        <v>0</v>
      </c>
      <c r="O135" s="111">
        <v>6.1256000000000004</v>
      </c>
      <c r="P135" s="111">
        <v>32319</v>
      </c>
      <c r="Q135" s="111">
        <v>-289.767</v>
      </c>
      <c r="R135" s="111">
        <v>4.6124999999999998</v>
      </c>
      <c r="S135" s="111">
        <v>26182.799999999999</v>
      </c>
      <c r="T135" s="1">
        <v>0</v>
      </c>
      <c r="U135" s="166">
        <v>271.03100000000001</v>
      </c>
    </row>
    <row r="136" spans="1:21" ht="25.5" hidden="1">
      <c r="A136" s="6">
        <v>17</v>
      </c>
      <c r="B136" s="6">
        <v>60.01</v>
      </c>
      <c r="C136" s="1" t="s">
        <v>126</v>
      </c>
      <c r="D136" s="8" t="s">
        <v>16</v>
      </c>
      <c r="E136" s="1" t="s">
        <v>125</v>
      </c>
      <c r="F136" s="1" t="s">
        <v>14</v>
      </c>
      <c r="G136" s="109">
        <v>271.03100000000001</v>
      </c>
      <c r="H136" s="94">
        <f t="shared" si="13"/>
        <v>9.7395243488108737E-3</v>
      </c>
      <c r="I136" s="124">
        <f t="shared" si="14"/>
        <v>2.5087115956392465E-2</v>
      </c>
      <c r="J136" s="124">
        <f t="shared" si="15"/>
        <v>122.73637264618434</v>
      </c>
      <c r="K136" s="124">
        <f t="shared" si="16"/>
        <v>-0.74217740336967286</v>
      </c>
      <c r="L136" s="124">
        <f t="shared" si="17"/>
        <v>1.921585728444004E-2</v>
      </c>
      <c r="M136" s="124">
        <f t="shared" si="18"/>
        <v>100.20911793855302</v>
      </c>
      <c r="N136" s="4">
        <v>0</v>
      </c>
      <c r="O136" s="111">
        <v>25.312899999999999</v>
      </c>
      <c r="P136" s="111">
        <v>123841</v>
      </c>
      <c r="Q136" s="111">
        <v>-748.85699999999997</v>
      </c>
      <c r="R136" s="111">
        <v>19.3888</v>
      </c>
      <c r="S136" s="111">
        <v>101111</v>
      </c>
      <c r="T136" s="1">
        <v>0</v>
      </c>
      <c r="U136" s="166">
        <v>1009</v>
      </c>
    </row>
    <row r="137" spans="1:21" ht="25.5" hidden="1">
      <c r="A137" s="6">
        <v>17</v>
      </c>
      <c r="B137" s="6">
        <v>60.01</v>
      </c>
      <c r="C137" s="1" t="s">
        <v>146</v>
      </c>
      <c r="D137" s="8" t="s">
        <v>56</v>
      </c>
      <c r="E137" s="1" t="s">
        <v>125</v>
      </c>
      <c r="F137" s="1" t="s">
        <v>14</v>
      </c>
      <c r="G137" s="109">
        <v>10.3088</v>
      </c>
      <c r="H137" s="94">
        <f t="shared" si="13"/>
        <v>9.7395243488108737E-3</v>
      </c>
      <c r="I137" s="124">
        <f t="shared" si="14"/>
        <v>3.4239502855223376E-2</v>
      </c>
      <c r="J137" s="124">
        <f t="shared" si="15"/>
        <v>122.59273477614089</v>
      </c>
      <c r="K137" s="124">
        <f t="shared" si="16"/>
        <v>-2.1309611785594318</v>
      </c>
      <c r="L137" s="124">
        <f t="shared" si="17"/>
        <v>2.5421709295071742E-2</v>
      </c>
      <c r="M137" s="124">
        <f t="shared" si="18"/>
        <v>104.1436729209655</v>
      </c>
      <c r="N137" s="4">
        <v>0</v>
      </c>
      <c r="O137" s="111">
        <v>71.351699999999994</v>
      </c>
      <c r="P137" s="111">
        <v>255471</v>
      </c>
      <c r="Q137" s="111">
        <v>-4440.71</v>
      </c>
      <c r="R137" s="111">
        <v>52.976300000000002</v>
      </c>
      <c r="S137" s="111">
        <v>217025</v>
      </c>
      <c r="T137" s="1">
        <v>0</v>
      </c>
      <c r="U137" s="166">
        <v>2083.9</v>
      </c>
    </row>
    <row r="138" spans="1:21" ht="25.5" hidden="1">
      <c r="A138" s="6">
        <v>17</v>
      </c>
      <c r="B138" s="6">
        <v>60.01</v>
      </c>
      <c r="C138" s="1" t="s">
        <v>127</v>
      </c>
      <c r="D138" s="8" t="s">
        <v>18</v>
      </c>
      <c r="E138" s="1" t="s">
        <v>125</v>
      </c>
      <c r="F138" s="1" t="s">
        <v>14</v>
      </c>
      <c r="G138" s="109">
        <v>1009</v>
      </c>
      <c r="H138" s="94">
        <f t="shared" si="13"/>
        <v>9.7395243488108737E-3</v>
      </c>
      <c r="I138" s="124">
        <f t="shared" si="14"/>
        <v>3.4168819221413578E-2</v>
      </c>
      <c r="J138" s="124">
        <f t="shared" si="15"/>
        <v>121.12613807124546</v>
      </c>
      <c r="K138" s="124">
        <f t="shared" si="16"/>
        <v>-1.9944606499896873</v>
      </c>
      <c r="L138" s="124">
        <f t="shared" si="17"/>
        <v>2.6334502096899335E-2</v>
      </c>
      <c r="M138" s="124">
        <f t="shared" si="18"/>
        <v>101.79046721078012</v>
      </c>
      <c r="N138" s="4">
        <v>0</v>
      </c>
      <c r="O138" s="111">
        <v>208.738</v>
      </c>
      <c r="P138" s="111">
        <v>739962</v>
      </c>
      <c r="Q138" s="111">
        <v>-12184.2</v>
      </c>
      <c r="R138" s="111">
        <v>160.87799999999999</v>
      </c>
      <c r="S138" s="111">
        <v>621840</v>
      </c>
      <c r="T138" s="1">
        <v>0</v>
      </c>
      <c r="U138" s="166">
        <v>6109.02</v>
      </c>
    </row>
    <row r="139" spans="1:21" ht="25.5" hidden="1">
      <c r="A139" s="6">
        <v>17</v>
      </c>
      <c r="B139" s="6">
        <v>60.01</v>
      </c>
      <c r="C139" s="1" t="s">
        <v>129</v>
      </c>
      <c r="D139" s="8" t="s">
        <v>22</v>
      </c>
      <c r="E139" s="1" t="s">
        <v>125</v>
      </c>
      <c r="F139" s="1" t="s">
        <v>14</v>
      </c>
      <c r="G139" s="109">
        <v>6108.99</v>
      </c>
      <c r="H139" s="94">
        <f t="shared" si="13"/>
        <v>9.7395243488108737E-3</v>
      </c>
      <c r="I139" s="124">
        <f t="shared" si="14"/>
        <v>2.6413881248569693E-2</v>
      </c>
      <c r="J139" s="124">
        <f t="shared" si="15"/>
        <v>177.65692400029363</v>
      </c>
      <c r="K139" s="124">
        <f t="shared" si="16"/>
        <v>-5.221099083305627</v>
      </c>
      <c r="L139" s="124">
        <f t="shared" si="17"/>
        <v>2.1296325882043068E-2</v>
      </c>
      <c r="M139" s="124">
        <f t="shared" si="18"/>
        <v>167.37120724719659</v>
      </c>
      <c r="N139" s="4">
        <v>0</v>
      </c>
      <c r="O139" s="111">
        <v>6.1172700000000004</v>
      </c>
      <c r="P139" s="111">
        <v>41144.1</v>
      </c>
      <c r="Q139" s="111">
        <v>-1209.17</v>
      </c>
      <c r="R139" s="111">
        <v>4.93208</v>
      </c>
      <c r="S139" s="111">
        <v>38762</v>
      </c>
      <c r="T139" s="1">
        <v>0</v>
      </c>
      <c r="U139" s="166">
        <v>231.59299999999999</v>
      </c>
    </row>
    <row r="140" spans="1:21" ht="25.5" hidden="1">
      <c r="A140" s="6">
        <v>17</v>
      </c>
      <c r="B140" s="6">
        <v>60.01</v>
      </c>
      <c r="C140" s="1" t="s">
        <v>130</v>
      </c>
      <c r="D140" s="8" t="s">
        <v>24</v>
      </c>
      <c r="E140" s="1" t="s">
        <v>125</v>
      </c>
      <c r="F140" s="1" t="s">
        <v>14</v>
      </c>
      <c r="G140" s="109">
        <v>231.59299999999999</v>
      </c>
      <c r="H140" s="94">
        <f t="shared" si="13"/>
        <v>3.3975084937712349E-3</v>
      </c>
      <c r="I140" s="124">
        <f t="shared" si="14"/>
        <v>3.6414881054512058E-2</v>
      </c>
      <c r="J140" s="124">
        <f t="shared" si="15"/>
        <v>203.07734232279293</v>
      </c>
      <c r="K140" s="124">
        <f t="shared" si="16"/>
        <v>-5.4312215504799202</v>
      </c>
      <c r="L140" s="124">
        <f t="shared" si="17"/>
        <v>3.0837008851522525E-2</v>
      </c>
      <c r="M140" s="124">
        <f t="shared" si="18"/>
        <v>180.60487086062636</v>
      </c>
      <c r="N140" s="4">
        <v>0</v>
      </c>
      <c r="O140" s="111">
        <v>144.31800000000001</v>
      </c>
      <c r="P140" s="111">
        <v>804828</v>
      </c>
      <c r="Q140" s="111">
        <v>-21524.799999999999</v>
      </c>
      <c r="R140" s="111">
        <v>122.212</v>
      </c>
      <c r="S140" s="111">
        <v>715766</v>
      </c>
      <c r="T140" s="1">
        <v>0</v>
      </c>
      <c r="U140" s="166">
        <v>3963.16</v>
      </c>
    </row>
    <row r="141" spans="1:21" ht="25.5" hidden="1">
      <c r="A141" s="6">
        <v>17</v>
      </c>
      <c r="B141" s="6">
        <v>60.01</v>
      </c>
      <c r="C141" s="1" t="s">
        <v>131</v>
      </c>
      <c r="D141" s="8" t="s">
        <v>26</v>
      </c>
      <c r="E141" s="1" t="s">
        <v>125</v>
      </c>
      <c r="F141" s="1" t="s">
        <v>14</v>
      </c>
      <c r="G141" s="109">
        <v>3963.16</v>
      </c>
      <c r="H141" s="94">
        <f t="shared" si="13"/>
        <v>3.5107587768969425E-2</v>
      </c>
      <c r="I141" s="124">
        <f t="shared" si="14"/>
        <v>3.3212728060033302E-2</v>
      </c>
      <c r="J141" s="124">
        <f t="shared" si="15"/>
        <v>192.69002584717578</v>
      </c>
      <c r="K141" s="124">
        <f t="shared" si="16"/>
        <v>-1.745309340249722</v>
      </c>
      <c r="L141" s="124">
        <f t="shared" si="17"/>
        <v>2.428317612238794E-2</v>
      </c>
      <c r="M141" s="124">
        <f t="shared" si="18"/>
        <v>153.60922998629519</v>
      </c>
      <c r="N141" s="4">
        <v>0</v>
      </c>
      <c r="O141" s="111">
        <v>148.79900000000001</v>
      </c>
      <c r="P141" s="111">
        <v>863286</v>
      </c>
      <c r="Q141" s="111">
        <v>-7819.3</v>
      </c>
      <c r="R141" s="111">
        <v>108.79300000000001</v>
      </c>
      <c r="S141" s="111">
        <v>688197</v>
      </c>
      <c r="T141" s="1">
        <v>0</v>
      </c>
      <c r="U141" s="166">
        <v>4480.18</v>
      </c>
    </row>
    <row r="142" spans="1:21" ht="25.5" hidden="1">
      <c r="A142" s="6">
        <v>17</v>
      </c>
      <c r="B142" s="6">
        <v>60.01</v>
      </c>
      <c r="C142" s="1" t="s">
        <v>132</v>
      </c>
      <c r="D142" s="8" t="s">
        <v>28</v>
      </c>
      <c r="E142" s="1" t="s">
        <v>125</v>
      </c>
      <c r="F142" s="1" t="s">
        <v>14</v>
      </c>
      <c r="G142" s="109">
        <v>4480.18</v>
      </c>
      <c r="H142" s="94">
        <f t="shared" si="13"/>
        <v>3.5107587768969425E-2</v>
      </c>
      <c r="I142" s="124">
        <f t="shared" si="14"/>
        <v>1.2384665496702829E-2</v>
      </c>
      <c r="J142" s="124">
        <f t="shared" si="15"/>
        <v>89.769463943841728</v>
      </c>
      <c r="K142" s="124">
        <f t="shared" si="16"/>
        <v>-0.67837295256328434</v>
      </c>
      <c r="L142" s="124">
        <f t="shared" si="17"/>
        <v>8.5817512231440123E-3</v>
      </c>
      <c r="M142" s="124">
        <f t="shared" si="18"/>
        <v>71.912226122101671</v>
      </c>
      <c r="N142" s="4">
        <v>0</v>
      </c>
      <c r="O142" s="111">
        <v>186.30500000000001</v>
      </c>
      <c r="P142" s="111">
        <v>1350420</v>
      </c>
      <c r="Q142" s="111">
        <v>-10204.9</v>
      </c>
      <c r="R142" s="111">
        <v>129.09700000000001</v>
      </c>
      <c r="S142" s="111">
        <v>1081790</v>
      </c>
      <c r="T142" s="1">
        <v>0</v>
      </c>
      <c r="U142" s="166">
        <v>15043.2</v>
      </c>
    </row>
    <row r="143" spans="1:21" ht="25.5" hidden="1">
      <c r="A143" s="6">
        <v>17</v>
      </c>
      <c r="B143" s="6">
        <v>60.01</v>
      </c>
      <c r="C143" s="1" t="s">
        <v>133</v>
      </c>
      <c r="D143" s="8" t="s">
        <v>30</v>
      </c>
      <c r="E143" s="1" t="s">
        <v>125</v>
      </c>
      <c r="F143" s="1" t="s">
        <v>14</v>
      </c>
      <c r="G143" s="109">
        <v>15043.2</v>
      </c>
      <c r="H143" s="94">
        <f t="shared" si="13"/>
        <v>0.23952434881087203</v>
      </c>
      <c r="I143" s="124">
        <f t="shared" si="14"/>
        <v>9.6302609468255657E-3</v>
      </c>
      <c r="J143" s="124">
        <f t="shared" si="15"/>
        <v>77.876016456454138</v>
      </c>
      <c r="K143" s="124">
        <f t="shared" si="16"/>
        <v>-2.9153999188766342E-4</v>
      </c>
      <c r="L143" s="124">
        <f t="shared" si="17"/>
        <v>6.4933942402410523E-3</v>
      </c>
      <c r="M143" s="124">
        <f t="shared" si="18"/>
        <v>58.854035887431671</v>
      </c>
      <c r="N143" s="4">
        <v>0</v>
      </c>
      <c r="O143" s="111">
        <v>19.9435</v>
      </c>
      <c r="P143" s="111">
        <v>161275</v>
      </c>
      <c r="Q143" s="111">
        <v>-0.60375599999999996</v>
      </c>
      <c r="R143" s="111">
        <v>13.4473</v>
      </c>
      <c r="S143" s="111">
        <v>121882</v>
      </c>
      <c r="T143" s="1">
        <v>0</v>
      </c>
      <c r="U143" s="166">
        <v>2070.92</v>
      </c>
    </row>
    <row r="144" spans="1:21" ht="25.5" hidden="1">
      <c r="A144" s="6">
        <v>17</v>
      </c>
      <c r="B144" s="6">
        <v>60.01</v>
      </c>
      <c r="C144" s="1" t="s">
        <v>134</v>
      </c>
      <c r="D144" s="8" t="s">
        <v>32</v>
      </c>
      <c r="E144" s="1" t="s">
        <v>125</v>
      </c>
      <c r="F144" s="1" t="s">
        <v>14</v>
      </c>
      <c r="G144" s="109">
        <v>2070.92</v>
      </c>
      <c r="H144" s="94">
        <f t="shared" si="13"/>
        <v>0.23952434881087203</v>
      </c>
      <c r="I144" s="124">
        <f t="shared" si="14"/>
        <v>4.2601397214249846E-2</v>
      </c>
      <c r="J144" s="124">
        <f t="shared" si="15"/>
        <v>168.35842822695122</v>
      </c>
      <c r="K144" s="124">
        <f t="shared" si="16"/>
        <v>-3.6724295039083567E-2</v>
      </c>
      <c r="L144" s="124">
        <f t="shared" si="17"/>
        <v>3.3531592291146224E-2</v>
      </c>
      <c r="M144" s="124">
        <f t="shared" si="18"/>
        <v>132.83825416405799</v>
      </c>
      <c r="N144" s="4">
        <v>0</v>
      </c>
      <c r="O144" s="111">
        <v>137.44999999999999</v>
      </c>
      <c r="P144" s="111">
        <v>543195</v>
      </c>
      <c r="Q144" s="111">
        <v>-118.488</v>
      </c>
      <c r="R144" s="111">
        <v>108.187</v>
      </c>
      <c r="S144" s="111">
        <v>428592</v>
      </c>
      <c r="T144" s="1">
        <v>0</v>
      </c>
      <c r="U144" s="166">
        <v>3226.42</v>
      </c>
    </row>
    <row r="145" spans="1:21" ht="25.5" hidden="1">
      <c r="A145" s="6">
        <v>17</v>
      </c>
      <c r="B145" s="6">
        <v>60.01</v>
      </c>
      <c r="C145" s="1" t="s">
        <v>135</v>
      </c>
      <c r="D145" s="8" t="s">
        <v>34</v>
      </c>
      <c r="E145" s="1" t="s">
        <v>125</v>
      </c>
      <c r="F145" s="1" t="s">
        <v>14</v>
      </c>
      <c r="G145" s="109">
        <v>3226.42</v>
      </c>
      <c r="H145" s="94">
        <f t="shared" si="13"/>
        <v>3.3975084937712348E-2</v>
      </c>
      <c r="I145" s="124">
        <f t="shared" si="14"/>
        <v>3.9356746844194358E-2</v>
      </c>
      <c r="J145" s="124">
        <f t="shared" si="15"/>
        <v>125.01688346008162</v>
      </c>
      <c r="K145" s="124">
        <f t="shared" si="16"/>
        <v>-0.22944955916151263</v>
      </c>
      <c r="L145" s="124">
        <f t="shared" si="17"/>
        <v>3.3402023879752392E-2</v>
      </c>
      <c r="M145" s="124">
        <f t="shared" si="18"/>
        <v>110.84625507504798</v>
      </c>
      <c r="N145" s="4">
        <v>0</v>
      </c>
      <c r="O145" s="111">
        <v>29.488199999999999</v>
      </c>
      <c r="P145" s="111">
        <v>93669.4</v>
      </c>
      <c r="Q145" s="111">
        <v>-171.916</v>
      </c>
      <c r="R145" s="111">
        <v>25.026599999999998</v>
      </c>
      <c r="S145" s="111">
        <v>83052</v>
      </c>
      <c r="T145" s="1">
        <v>0</v>
      </c>
      <c r="U145" s="166">
        <v>749.25400000000002</v>
      </c>
    </row>
    <row r="146" spans="1:21" ht="25.5" hidden="1">
      <c r="A146" s="6">
        <v>17</v>
      </c>
      <c r="B146" s="6">
        <v>60.01</v>
      </c>
      <c r="C146" s="1" t="s">
        <v>136</v>
      </c>
      <c r="D146" s="8" t="s">
        <v>36</v>
      </c>
      <c r="E146" s="1" t="s">
        <v>125</v>
      </c>
      <c r="F146" s="1" t="s">
        <v>14</v>
      </c>
      <c r="G146" s="109">
        <v>749.25400000000002</v>
      </c>
      <c r="H146" s="94">
        <f t="shared" si="13"/>
        <v>0</v>
      </c>
      <c r="I146" s="124">
        <f t="shared" si="14"/>
        <v>4.0314873034555034E-2</v>
      </c>
      <c r="J146" s="124">
        <f t="shared" si="15"/>
        <v>157.61100025273595</v>
      </c>
      <c r="K146" s="124">
        <f t="shared" si="16"/>
        <v>-3.7783389432253549</v>
      </c>
      <c r="L146" s="124">
        <f t="shared" si="17"/>
        <v>2.6877357502926556E-2</v>
      </c>
      <c r="M146" s="124">
        <f t="shared" si="18"/>
        <v>128.82342428654971</v>
      </c>
      <c r="N146" s="4">
        <v>0</v>
      </c>
      <c r="O146" s="111">
        <v>38.123800000000003</v>
      </c>
      <c r="P146" s="111">
        <v>149045</v>
      </c>
      <c r="Q146" s="111">
        <v>-3572.99</v>
      </c>
      <c r="R146" s="111">
        <v>25.416599999999999</v>
      </c>
      <c r="S146" s="111">
        <v>121822</v>
      </c>
      <c r="T146" s="1">
        <v>0</v>
      </c>
      <c r="U146" s="166">
        <v>945.65099999999995</v>
      </c>
    </row>
    <row r="147" spans="1:21" ht="25.5" hidden="1">
      <c r="A147" s="6">
        <v>17</v>
      </c>
      <c r="B147" s="6">
        <v>60.01</v>
      </c>
      <c r="C147" s="1" t="s">
        <v>137</v>
      </c>
      <c r="D147" s="8" t="s">
        <v>38</v>
      </c>
      <c r="E147" s="1" t="s">
        <v>125</v>
      </c>
      <c r="F147" s="1" t="s">
        <v>14</v>
      </c>
      <c r="G147" s="109">
        <v>945.65099999999995</v>
      </c>
      <c r="H147" s="94">
        <f t="shared" si="13"/>
        <v>4.8131370328425828E-2</v>
      </c>
      <c r="I147" s="124">
        <f t="shared" si="14"/>
        <v>3.7848171745372687E-2</v>
      </c>
      <c r="J147" s="124">
        <f t="shared" si="15"/>
        <v>159.72033311857209</v>
      </c>
      <c r="K147" s="124">
        <f t="shared" si="16"/>
        <v>-0.11453854169152329</v>
      </c>
      <c r="L147" s="124">
        <f t="shared" si="17"/>
        <v>2.899078117418729E-2</v>
      </c>
      <c r="M147" s="124">
        <f t="shared" si="18"/>
        <v>127.34069884903874</v>
      </c>
      <c r="N147" s="4">
        <v>0</v>
      </c>
      <c r="O147" s="111">
        <v>4.7583099999999998</v>
      </c>
      <c r="P147" s="111">
        <v>20080.2</v>
      </c>
      <c r="Q147" s="111">
        <v>-14.399900000000001</v>
      </c>
      <c r="R147" s="111">
        <v>3.6447500000000002</v>
      </c>
      <c r="S147" s="111">
        <v>16009.4</v>
      </c>
      <c r="T147" s="1">
        <v>0</v>
      </c>
      <c r="U147" s="166">
        <v>125.721</v>
      </c>
    </row>
    <row r="148" spans="1:21" ht="25.5" hidden="1">
      <c r="A148" s="6">
        <v>17</v>
      </c>
      <c r="B148" s="6">
        <v>60.01</v>
      </c>
      <c r="C148" s="1" t="s">
        <v>138</v>
      </c>
      <c r="D148" s="8" t="s">
        <v>40</v>
      </c>
      <c r="E148" s="1" t="s">
        <v>125</v>
      </c>
      <c r="F148" s="1" t="s">
        <v>14</v>
      </c>
      <c r="G148" s="109">
        <v>125.721</v>
      </c>
      <c r="H148" s="94">
        <f t="shared" si="13"/>
        <v>4.8131370328425828E-2</v>
      </c>
      <c r="I148" s="124">
        <f t="shared" si="14"/>
        <v>4.425953780938055E-2</v>
      </c>
      <c r="J148" s="124">
        <f t="shared" si="15"/>
        <v>251.92905002832529</v>
      </c>
      <c r="K148" s="124">
        <f t="shared" si="16"/>
        <v>-1.1620011330116622</v>
      </c>
      <c r="L148" s="124">
        <f t="shared" si="17"/>
        <v>3.4400187532964775E-2</v>
      </c>
      <c r="M148" s="124">
        <f t="shared" si="18"/>
        <v>207.51303940145729</v>
      </c>
      <c r="N148" s="4">
        <v>0</v>
      </c>
      <c r="O148" s="111">
        <v>22.6569</v>
      </c>
      <c r="P148" s="111">
        <v>128965</v>
      </c>
      <c r="Q148" s="111">
        <v>-594.84</v>
      </c>
      <c r="R148" s="111">
        <v>17.6098</v>
      </c>
      <c r="S148" s="111">
        <v>106228</v>
      </c>
      <c r="T148" s="1">
        <v>0</v>
      </c>
      <c r="U148" s="166">
        <v>511.91</v>
      </c>
    </row>
    <row r="149" spans="1:21" ht="25.5" hidden="1">
      <c r="A149" s="6">
        <v>17</v>
      </c>
      <c r="B149" s="6">
        <v>60.01</v>
      </c>
      <c r="C149" s="1" t="s">
        <v>140</v>
      </c>
      <c r="D149" s="8" t="s">
        <v>44</v>
      </c>
      <c r="E149" s="1" t="s">
        <v>125</v>
      </c>
      <c r="F149" s="1" t="s">
        <v>14</v>
      </c>
      <c r="G149" s="109">
        <v>264.779</v>
      </c>
      <c r="H149" s="94">
        <f t="shared" si="13"/>
        <v>5.49263873159683E-2</v>
      </c>
      <c r="I149" s="124">
        <f t="shared" si="14"/>
        <v>4.3852797993798605E-2</v>
      </c>
      <c r="J149" s="124">
        <f t="shared" si="15"/>
        <v>245.90583090048682</v>
      </c>
      <c r="K149" s="124">
        <f t="shared" si="16"/>
        <v>-1.819328572129965</v>
      </c>
      <c r="L149" s="124">
        <f t="shared" si="17"/>
        <v>3.44006888763837E-2</v>
      </c>
      <c r="M149" s="124">
        <f t="shared" si="18"/>
        <v>207.51645712084417</v>
      </c>
      <c r="N149" s="4">
        <v>0</v>
      </c>
      <c r="O149" s="111">
        <v>11.6113</v>
      </c>
      <c r="P149" s="111">
        <v>65110.7</v>
      </c>
      <c r="Q149" s="111">
        <v>-481.72</v>
      </c>
      <c r="R149" s="111">
        <v>9.1085799999999999</v>
      </c>
      <c r="S149" s="111">
        <v>54946</v>
      </c>
      <c r="T149" s="1">
        <v>0</v>
      </c>
      <c r="U149" s="166">
        <v>264.779</v>
      </c>
    </row>
    <row r="150" spans="1:21" ht="25.5" hidden="1">
      <c r="A150" s="6">
        <v>17</v>
      </c>
      <c r="B150" s="6">
        <v>60.01</v>
      </c>
      <c r="C150" s="1" t="s">
        <v>139</v>
      </c>
      <c r="D150" s="8" t="s">
        <v>42</v>
      </c>
      <c r="E150" s="1" t="s">
        <v>125</v>
      </c>
      <c r="F150" s="1" t="s">
        <v>14</v>
      </c>
      <c r="G150" s="109">
        <v>511.91</v>
      </c>
      <c r="H150" s="94">
        <f t="shared" si="13"/>
        <v>5.49263873159683E-2</v>
      </c>
      <c r="I150" s="124">
        <f t="shared" si="14"/>
        <v>4.2673678788437627E-2</v>
      </c>
      <c r="J150" s="124">
        <f t="shared" si="15"/>
        <v>194.58796895419121</v>
      </c>
      <c r="K150" s="124">
        <f t="shared" si="16"/>
        <v>-2.656524739032696</v>
      </c>
      <c r="L150" s="124">
        <f t="shared" si="17"/>
        <v>2.710514685074546E-2</v>
      </c>
      <c r="M150" s="124">
        <f t="shared" si="18"/>
        <v>159.44045048854861</v>
      </c>
      <c r="N150" s="4">
        <v>0</v>
      </c>
      <c r="O150" s="111">
        <v>26.841999999999999</v>
      </c>
      <c r="P150" s="111">
        <v>122397</v>
      </c>
      <c r="Q150" s="111">
        <v>-1670.97</v>
      </c>
      <c r="R150" s="111">
        <v>17.049299999999999</v>
      </c>
      <c r="S150" s="111">
        <v>100289</v>
      </c>
      <c r="T150" s="1">
        <v>0</v>
      </c>
      <c r="U150" s="166">
        <v>629.00599999999997</v>
      </c>
    </row>
    <row r="151" spans="1:21" ht="25.5" hidden="1">
      <c r="A151" s="6">
        <v>17</v>
      </c>
      <c r="B151" s="6">
        <v>60.01</v>
      </c>
      <c r="C151" s="1" t="s">
        <v>141</v>
      </c>
      <c r="D151" s="8" t="s">
        <v>46</v>
      </c>
      <c r="E151" s="1" t="s">
        <v>125</v>
      </c>
      <c r="F151" s="1" t="s">
        <v>14</v>
      </c>
      <c r="G151" s="109">
        <v>629.00900000000001</v>
      </c>
      <c r="H151" s="94">
        <f t="shared" si="13"/>
        <v>2.831257078142696E-2</v>
      </c>
      <c r="I151" s="124">
        <f t="shared" si="14"/>
        <v>3.9080026771901206E-2</v>
      </c>
      <c r="J151" s="124">
        <f t="shared" si="15"/>
        <v>221.01594244772713</v>
      </c>
      <c r="K151" s="124">
        <f t="shared" si="16"/>
        <v>-0.57740992827910076</v>
      </c>
      <c r="L151" s="124">
        <f t="shared" si="17"/>
        <v>2.9620402236843549E-2</v>
      </c>
      <c r="M151" s="124">
        <f t="shared" si="18"/>
        <v>187.03610915035787</v>
      </c>
      <c r="N151" s="4">
        <v>0</v>
      </c>
      <c r="O151" s="111">
        <v>106.85299999999999</v>
      </c>
      <c r="P151" s="111">
        <v>604304</v>
      </c>
      <c r="Q151" s="111">
        <v>-1578.76</v>
      </c>
      <c r="R151" s="111">
        <v>80.988399999999999</v>
      </c>
      <c r="S151" s="111">
        <v>511396</v>
      </c>
      <c r="T151" s="1">
        <v>0</v>
      </c>
      <c r="U151" s="166">
        <v>2734.21</v>
      </c>
    </row>
    <row r="152" spans="1:21" ht="25.5" hidden="1">
      <c r="A152" s="6">
        <v>17</v>
      </c>
      <c r="B152" s="6">
        <v>60.01</v>
      </c>
      <c r="C152" s="1" t="s">
        <v>142</v>
      </c>
      <c r="D152" s="8" t="s">
        <v>48</v>
      </c>
      <c r="E152" s="1" t="s">
        <v>125</v>
      </c>
      <c r="F152" s="1" t="s">
        <v>14</v>
      </c>
      <c r="G152" s="109">
        <v>2734.21</v>
      </c>
      <c r="H152" s="94">
        <f t="shared" si="13"/>
        <v>2.831257078142696E-2</v>
      </c>
      <c r="I152" s="124">
        <f t="shared" si="14"/>
        <v>4.0187917749019579E-2</v>
      </c>
      <c r="J152" s="124">
        <f t="shared" si="15"/>
        <v>205.16370552831705</v>
      </c>
      <c r="K152" s="124">
        <f t="shared" si="16"/>
        <v>-0.37650087204320226</v>
      </c>
      <c r="L152" s="124">
        <f t="shared" si="17"/>
        <v>3.0100276567073397E-2</v>
      </c>
      <c r="M152" s="124">
        <f t="shared" si="18"/>
        <v>172.54861766870422</v>
      </c>
      <c r="N152" s="4">
        <v>0</v>
      </c>
      <c r="O152" s="111">
        <v>23.917999999999999</v>
      </c>
      <c r="P152" s="111">
        <v>122104</v>
      </c>
      <c r="Q152" s="111">
        <v>-224.07599999999999</v>
      </c>
      <c r="R152" s="111">
        <v>17.914300000000001</v>
      </c>
      <c r="S152" s="111">
        <v>102693</v>
      </c>
      <c r="T152" s="1">
        <v>0</v>
      </c>
      <c r="U152" s="166">
        <v>595.154</v>
      </c>
    </row>
    <row r="153" spans="1:21" ht="25.5" hidden="1">
      <c r="A153" s="6">
        <v>17</v>
      </c>
      <c r="B153" s="6">
        <v>60.01</v>
      </c>
      <c r="C153" s="1" t="s">
        <v>143</v>
      </c>
      <c r="D153" s="8" t="s">
        <v>50</v>
      </c>
      <c r="E153" s="1" t="s">
        <v>125</v>
      </c>
      <c r="F153" s="1" t="s">
        <v>14</v>
      </c>
      <c r="G153" s="109">
        <v>595.154</v>
      </c>
      <c r="H153" s="94">
        <f t="shared" si="13"/>
        <v>2.831257078142696E-2</v>
      </c>
      <c r="I153" s="124">
        <f t="shared" si="14"/>
        <v>3.1761530368765667E-2</v>
      </c>
      <c r="J153" s="124">
        <f t="shared" si="15"/>
        <v>130.38471186961451</v>
      </c>
      <c r="K153" s="124">
        <f t="shared" si="16"/>
        <v>-0.86604411653173974</v>
      </c>
      <c r="L153" s="124">
        <f t="shared" si="17"/>
        <v>2.4724976615476763E-2</v>
      </c>
      <c r="M153" s="124">
        <f t="shared" si="18"/>
        <v>118.84102219050267</v>
      </c>
      <c r="N153" s="4">
        <v>0</v>
      </c>
      <c r="O153" s="111">
        <v>163.327</v>
      </c>
      <c r="P153" s="111">
        <v>670476</v>
      </c>
      <c r="Q153" s="111">
        <v>-4453.45</v>
      </c>
      <c r="R153" s="111">
        <v>127.143</v>
      </c>
      <c r="S153" s="111">
        <v>611115</v>
      </c>
      <c r="T153" s="1">
        <v>0</v>
      </c>
      <c r="U153" s="166">
        <v>5142.29</v>
      </c>
    </row>
    <row r="154" spans="1:21" ht="25.5" hidden="1">
      <c r="A154" s="6">
        <v>17</v>
      </c>
      <c r="B154" s="6">
        <v>60.01</v>
      </c>
      <c r="C154" s="1" t="s">
        <v>144</v>
      </c>
      <c r="D154" s="8" t="s">
        <v>52</v>
      </c>
      <c r="E154" s="1" t="s">
        <v>125</v>
      </c>
      <c r="F154" s="1" t="s">
        <v>14</v>
      </c>
      <c r="G154" s="109">
        <v>5142.29</v>
      </c>
      <c r="H154" s="94">
        <f t="shared" ref="H154:H217" si="19">VLOOKUP(D154,BLDPERC,4, FALSE)</f>
        <v>5.0962627406568517E-3</v>
      </c>
      <c r="I154" s="124">
        <f t="shared" ref="I154:I217" si="20">O154/$U154</f>
        <v>2.4724973935492413E-2</v>
      </c>
      <c r="J154" s="124">
        <f t="shared" ref="J154:J217" si="21">P154/$U154</f>
        <v>118.84091548479985</v>
      </c>
      <c r="K154" s="124">
        <f t="shared" ref="K154:K217" si="22">Q154/$U154</f>
        <v>-5.4739106690717733E-4</v>
      </c>
      <c r="L154" s="124">
        <f t="shared" ref="L154:L217" si="23">R154/$U154</f>
        <v>2.4724973935492413E-2</v>
      </c>
      <c r="M154" s="124">
        <f t="shared" ref="M154:M217" si="24">S154/$U154</f>
        <v>118.84091548479985</v>
      </c>
      <c r="N154" s="4">
        <v>0</v>
      </c>
      <c r="O154" s="111">
        <v>74.702799999999996</v>
      </c>
      <c r="P154" s="111">
        <v>359060</v>
      </c>
      <c r="Q154" s="111">
        <v>-1.6538600000000001</v>
      </c>
      <c r="R154" s="111">
        <v>74.702799999999996</v>
      </c>
      <c r="S154" s="111">
        <v>359060</v>
      </c>
      <c r="T154" s="1">
        <v>0</v>
      </c>
      <c r="U154" s="166">
        <v>3021.35</v>
      </c>
    </row>
    <row r="155" spans="1:21" ht="25.5" hidden="1">
      <c r="A155" s="6">
        <v>17</v>
      </c>
      <c r="B155" s="6">
        <v>60.01</v>
      </c>
      <c r="C155" s="1" t="s">
        <v>145</v>
      </c>
      <c r="D155" s="8" t="s">
        <v>54</v>
      </c>
      <c r="E155" s="1" t="s">
        <v>125</v>
      </c>
      <c r="F155" s="1" t="s">
        <v>14</v>
      </c>
      <c r="G155" s="109">
        <v>3021.35</v>
      </c>
      <c r="H155" s="94">
        <f t="shared" si="19"/>
        <v>5.0962627406568517E-3</v>
      </c>
      <c r="I155" s="124">
        <f t="shared" si="20"/>
        <v>2.1131266490765171E-2</v>
      </c>
      <c r="J155" s="124">
        <f t="shared" si="21"/>
        <v>97.07919447462362</v>
      </c>
      <c r="K155" s="124">
        <f t="shared" si="22"/>
        <v>-1.1580397330436133E-3</v>
      </c>
      <c r="L155" s="124">
        <f t="shared" si="23"/>
        <v>1.9004636815148225E-2</v>
      </c>
      <c r="M155" s="124">
        <f t="shared" si="24"/>
        <v>108.35208753686172</v>
      </c>
      <c r="N155" s="4">
        <v>0</v>
      </c>
      <c r="O155" s="111">
        <v>0.217838</v>
      </c>
      <c r="P155" s="111">
        <v>1000.77</v>
      </c>
      <c r="Q155" s="111">
        <v>-1.1938000000000001E-2</v>
      </c>
      <c r="R155" s="111">
        <v>0.19591500000000001</v>
      </c>
      <c r="S155" s="111">
        <v>1116.98</v>
      </c>
      <c r="T155" s="1">
        <v>0</v>
      </c>
      <c r="U155" s="166">
        <v>10.3088</v>
      </c>
    </row>
    <row r="156" spans="1:21" ht="25.5" hidden="1">
      <c r="A156" s="6">
        <v>18</v>
      </c>
      <c r="B156" s="6">
        <v>63.54</v>
      </c>
      <c r="C156" s="1" t="s">
        <v>147</v>
      </c>
      <c r="D156" s="8" t="s">
        <v>12</v>
      </c>
      <c r="E156" s="1" t="s">
        <v>148</v>
      </c>
      <c r="F156" s="1" t="s">
        <v>14</v>
      </c>
      <c r="G156" s="109">
        <v>998.57600000000002</v>
      </c>
      <c r="H156" s="94">
        <f t="shared" si="19"/>
        <v>6.3420158550396385E-2</v>
      </c>
      <c r="I156" s="124">
        <f t="shared" si="20"/>
        <v>2.3225873644069153E-2</v>
      </c>
      <c r="J156" s="124">
        <f t="shared" si="21"/>
        <v>124.25794331127526</v>
      </c>
      <c r="K156" s="124">
        <f t="shared" si="22"/>
        <v>-0.7590468827610517</v>
      </c>
      <c r="L156" s="124">
        <f t="shared" si="23"/>
        <v>1.8812088413901393E-2</v>
      </c>
      <c r="M156" s="124">
        <f t="shared" si="24"/>
        <v>105.86975853615549</v>
      </c>
      <c r="N156" s="4">
        <v>0</v>
      </c>
      <c r="O156" s="111">
        <v>23.192799999999998</v>
      </c>
      <c r="P156" s="111">
        <v>124081</v>
      </c>
      <c r="Q156" s="111">
        <v>-757.96600000000001</v>
      </c>
      <c r="R156" s="111">
        <v>18.785299999999999</v>
      </c>
      <c r="S156" s="111">
        <v>105719</v>
      </c>
      <c r="T156" s="1">
        <v>0</v>
      </c>
      <c r="U156" s="166">
        <v>998.57600000000002</v>
      </c>
    </row>
    <row r="157" spans="1:21" ht="25.5" hidden="1">
      <c r="A157" s="6">
        <v>18</v>
      </c>
      <c r="B157" s="6">
        <v>63.54</v>
      </c>
      <c r="C157" s="1" t="s">
        <v>151</v>
      </c>
      <c r="D157" s="8" t="s">
        <v>20</v>
      </c>
      <c r="E157" s="1" t="s">
        <v>148</v>
      </c>
      <c r="F157" s="1" t="s">
        <v>14</v>
      </c>
      <c r="G157" s="109">
        <v>1947.99</v>
      </c>
      <c r="H157" s="94">
        <f t="shared" si="19"/>
        <v>9.7395243488108737E-3</v>
      </c>
      <c r="I157" s="124">
        <f t="shared" si="20"/>
        <v>2.417793215053976E-2</v>
      </c>
      <c r="J157" s="124">
        <f t="shared" si="21"/>
        <v>127.56408991336268</v>
      </c>
      <c r="K157" s="124">
        <f t="shared" si="22"/>
        <v>-1.1437192871662292</v>
      </c>
      <c r="L157" s="124">
        <f t="shared" si="23"/>
        <v>1.8205679777387459E-2</v>
      </c>
      <c r="M157" s="124">
        <f t="shared" si="24"/>
        <v>103.34431923585483</v>
      </c>
      <c r="N157" s="4">
        <v>0</v>
      </c>
      <c r="O157" s="111">
        <v>6.1256000000000004</v>
      </c>
      <c r="P157" s="111">
        <v>32319</v>
      </c>
      <c r="Q157" s="111">
        <v>-289.767</v>
      </c>
      <c r="R157" s="111">
        <v>4.6124999999999998</v>
      </c>
      <c r="S157" s="111">
        <v>26182.799999999999</v>
      </c>
      <c r="T157" s="1">
        <v>0</v>
      </c>
      <c r="U157" s="166">
        <v>253.35499999999999</v>
      </c>
    </row>
    <row r="158" spans="1:21" ht="25.5" hidden="1">
      <c r="A158" s="6">
        <v>18</v>
      </c>
      <c r="B158" s="6">
        <v>63.54</v>
      </c>
      <c r="C158" s="1" t="s">
        <v>149</v>
      </c>
      <c r="D158" s="8" t="s">
        <v>16</v>
      </c>
      <c r="E158" s="1" t="s">
        <v>148</v>
      </c>
      <c r="F158" s="1" t="s">
        <v>14</v>
      </c>
      <c r="G158" s="109">
        <v>253.35499999999999</v>
      </c>
      <c r="H158" s="94">
        <f t="shared" si="19"/>
        <v>9.7395243488108737E-3</v>
      </c>
      <c r="I158" s="124">
        <f t="shared" si="20"/>
        <v>2.6837483778488366E-2</v>
      </c>
      <c r="J158" s="124">
        <f t="shared" si="21"/>
        <v>131.29988379884477</v>
      </c>
      <c r="K158" s="124">
        <f t="shared" si="22"/>
        <v>-0.79396029652499167</v>
      </c>
      <c r="L158" s="124">
        <f t="shared" si="23"/>
        <v>2.0556578088024496E-2</v>
      </c>
      <c r="M158" s="124">
        <f t="shared" si="24"/>
        <v>107.20086684365431</v>
      </c>
      <c r="N158" s="4">
        <v>0</v>
      </c>
      <c r="O158" s="111">
        <v>25.312899999999999</v>
      </c>
      <c r="P158" s="111">
        <v>123841</v>
      </c>
      <c r="Q158" s="111">
        <v>-748.85699999999997</v>
      </c>
      <c r="R158" s="111">
        <v>19.3888</v>
      </c>
      <c r="S158" s="111">
        <v>101111</v>
      </c>
      <c r="T158" s="1">
        <v>0</v>
      </c>
      <c r="U158" s="166">
        <v>943.19200000000001</v>
      </c>
    </row>
    <row r="159" spans="1:21" ht="25.5" hidden="1">
      <c r="A159" s="6">
        <v>18</v>
      </c>
      <c r="B159" s="6">
        <v>63.54</v>
      </c>
      <c r="C159" s="1" t="s">
        <v>169</v>
      </c>
      <c r="D159" s="8" t="s">
        <v>56</v>
      </c>
      <c r="E159" s="1" t="s">
        <v>148</v>
      </c>
      <c r="F159" s="1" t="s">
        <v>14</v>
      </c>
      <c r="G159" s="109">
        <v>9.6365300000000005</v>
      </c>
      <c r="H159" s="94">
        <f t="shared" si="19"/>
        <v>9.7395243488108737E-3</v>
      </c>
      <c r="I159" s="124">
        <f t="shared" si="20"/>
        <v>3.6628370782190868E-2</v>
      </c>
      <c r="J159" s="124">
        <f t="shared" si="21"/>
        <v>131.14595044122402</v>
      </c>
      <c r="K159" s="124">
        <f t="shared" si="22"/>
        <v>-2.2796369591219667</v>
      </c>
      <c r="L159" s="124">
        <f t="shared" si="23"/>
        <v>2.719536547928891E-2</v>
      </c>
      <c r="M159" s="124">
        <f t="shared" si="24"/>
        <v>111.40970949542861</v>
      </c>
      <c r="N159" s="4">
        <v>0</v>
      </c>
      <c r="O159" s="111">
        <v>71.351699999999994</v>
      </c>
      <c r="P159" s="111">
        <v>255471</v>
      </c>
      <c r="Q159" s="111">
        <v>-4440.71</v>
      </c>
      <c r="R159" s="111">
        <v>52.976300000000002</v>
      </c>
      <c r="S159" s="111">
        <v>217025</v>
      </c>
      <c r="T159" s="1">
        <v>0</v>
      </c>
      <c r="U159" s="166">
        <v>1947.99</v>
      </c>
    </row>
    <row r="160" spans="1:21" ht="25.5" hidden="1">
      <c r="A160" s="6">
        <v>18</v>
      </c>
      <c r="B160" s="6">
        <v>63.54</v>
      </c>
      <c r="C160" s="1" t="s">
        <v>150</v>
      </c>
      <c r="D160" s="8" t="s">
        <v>18</v>
      </c>
      <c r="E160" s="1" t="s">
        <v>148</v>
      </c>
      <c r="F160" s="1" t="s">
        <v>14</v>
      </c>
      <c r="G160" s="109">
        <v>943.19200000000001</v>
      </c>
      <c r="H160" s="94">
        <f t="shared" si="19"/>
        <v>9.7395243488108737E-3</v>
      </c>
      <c r="I160" s="124">
        <f t="shared" si="20"/>
        <v>3.6552726508598046E-2</v>
      </c>
      <c r="J160" s="124">
        <f t="shared" si="21"/>
        <v>129.57692711799109</v>
      </c>
      <c r="K160" s="124">
        <f t="shared" si="22"/>
        <v>-2.133611179210591</v>
      </c>
      <c r="L160" s="124">
        <f t="shared" si="23"/>
        <v>2.8171820824431756E-2</v>
      </c>
      <c r="M160" s="124">
        <f t="shared" si="24"/>
        <v>108.89223549189227</v>
      </c>
      <c r="N160" s="4">
        <v>0</v>
      </c>
      <c r="O160" s="111">
        <v>208.738</v>
      </c>
      <c r="P160" s="111">
        <v>739962</v>
      </c>
      <c r="Q160" s="111">
        <v>-12184.2</v>
      </c>
      <c r="R160" s="111">
        <v>160.87799999999999</v>
      </c>
      <c r="S160" s="111">
        <v>621840</v>
      </c>
      <c r="T160" s="1">
        <v>0</v>
      </c>
      <c r="U160" s="166">
        <v>5710.6</v>
      </c>
    </row>
    <row r="161" spans="1:21" ht="25.5" hidden="1">
      <c r="A161" s="6">
        <v>18</v>
      </c>
      <c r="B161" s="6">
        <v>63.54</v>
      </c>
      <c r="C161" s="1" t="s">
        <v>152</v>
      </c>
      <c r="D161" s="8" t="s">
        <v>22</v>
      </c>
      <c r="E161" s="1" t="s">
        <v>148</v>
      </c>
      <c r="F161" s="1" t="s">
        <v>14</v>
      </c>
      <c r="G161" s="109">
        <v>5710.58</v>
      </c>
      <c r="H161" s="94">
        <f t="shared" si="19"/>
        <v>9.7395243488108737E-3</v>
      </c>
      <c r="I161" s="124">
        <f t="shared" si="20"/>
        <v>2.8256724360129153E-2</v>
      </c>
      <c r="J161" s="124">
        <f t="shared" si="21"/>
        <v>190.05168853844768</v>
      </c>
      <c r="K161" s="124">
        <f t="shared" si="22"/>
        <v>-5.5853646143683973</v>
      </c>
      <c r="L161" s="124">
        <f t="shared" si="23"/>
        <v>2.2782127498394839E-2</v>
      </c>
      <c r="M161" s="124">
        <f t="shared" si="24"/>
        <v>179.04835811519291</v>
      </c>
      <c r="N161" s="4">
        <v>0</v>
      </c>
      <c r="O161" s="111">
        <v>6.1172700000000004</v>
      </c>
      <c r="P161" s="111">
        <v>41144.1</v>
      </c>
      <c r="Q161" s="111">
        <v>-1209.17</v>
      </c>
      <c r="R161" s="111">
        <v>4.93208</v>
      </c>
      <c r="S161" s="111">
        <v>38762</v>
      </c>
      <c r="T161" s="1">
        <v>0</v>
      </c>
      <c r="U161" s="166">
        <v>216.489</v>
      </c>
    </row>
    <row r="162" spans="1:21" ht="25.5" hidden="1">
      <c r="A162" s="6">
        <v>18</v>
      </c>
      <c r="B162" s="6">
        <v>63.54</v>
      </c>
      <c r="C162" s="1" t="s">
        <v>153</v>
      </c>
      <c r="D162" s="8" t="s">
        <v>24</v>
      </c>
      <c r="E162" s="1" t="s">
        <v>148</v>
      </c>
      <c r="F162" s="1" t="s">
        <v>14</v>
      </c>
      <c r="G162" s="109">
        <v>216.489</v>
      </c>
      <c r="H162" s="94">
        <f t="shared" si="19"/>
        <v>3.3975084937712349E-3</v>
      </c>
      <c r="I162" s="124">
        <f t="shared" si="20"/>
        <v>3.8955486154037183E-2</v>
      </c>
      <c r="J162" s="124">
        <f t="shared" si="21"/>
        <v>217.24570746810124</v>
      </c>
      <c r="K162" s="124">
        <f t="shared" si="22"/>
        <v>-5.8101487573859076</v>
      </c>
      <c r="L162" s="124">
        <f t="shared" si="23"/>
        <v>3.298845517438706E-2</v>
      </c>
      <c r="M162" s="124">
        <f t="shared" si="24"/>
        <v>193.20536941012608</v>
      </c>
      <c r="N162" s="4">
        <v>0</v>
      </c>
      <c r="O162" s="111">
        <v>144.31800000000001</v>
      </c>
      <c r="P162" s="111">
        <v>804828</v>
      </c>
      <c r="Q162" s="111">
        <v>-21524.799999999999</v>
      </c>
      <c r="R162" s="111">
        <v>122.212</v>
      </c>
      <c r="S162" s="111">
        <v>715766</v>
      </c>
      <c r="T162" s="1">
        <v>0</v>
      </c>
      <c r="U162" s="166">
        <v>3704.69</v>
      </c>
    </row>
    <row r="163" spans="1:21" ht="25.5" hidden="1">
      <c r="A163" s="6">
        <v>18</v>
      </c>
      <c r="B163" s="6">
        <v>63.54</v>
      </c>
      <c r="C163" s="1" t="s">
        <v>154</v>
      </c>
      <c r="D163" s="8" t="s">
        <v>26</v>
      </c>
      <c r="E163" s="1" t="s">
        <v>148</v>
      </c>
      <c r="F163" s="1" t="s">
        <v>14</v>
      </c>
      <c r="G163" s="109">
        <v>3704.69</v>
      </c>
      <c r="H163" s="94">
        <f t="shared" si="19"/>
        <v>3.5107587768969425E-2</v>
      </c>
      <c r="I163" s="124">
        <f t="shared" si="20"/>
        <v>3.552984718242598E-2</v>
      </c>
      <c r="J163" s="124">
        <f t="shared" si="21"/>
        <v>206.13323782234957</v>
      </c>
      <c r="K163" s="124">
        <f t="shared" si="22"/>
        <v>-1.86707258834766</v>
      </c>
      <c r="L163" s="124">
        <f t="shared" si="23"/>
        <v>2.5977316141356257E-2</v>
      </c>
      <c r="M163" s="124">
        <f t="shared" si="24"/>
        <v>164.3259312320917</v>
      </c>
      <c r="N163" s="4">
        <v>0</v>
      </c>
      <c r="O163" s="111">
        <v>148.79900000000001</v>
      </c>
      <c r="P163" s="111">
        <v>863286</v>
      </c>
      <c r="Q163" s="111">
        <v>-7819.3</v>
      </c>
      <c r="R163" s="111">
        <v>108.79300000000001</v>
      </c>
      <c r="S163" s="111">
        <v>688197</v>
      </c>
      <c r="T163" s="1">
        <v>0</v>
      </c>
      <c r="U163" s="166">
        <v>4188</v>
      </c>
    </row>
    <row r="164" spans="1:21" ht="25.5" hidden="1">
      <c r="A164" s="6">
        <v>18</v>
      </c>
      <c r="B164" s="6">
        <v>63.54</v>
      </c>
      <c r="C164" s="1" t="s">
        <v>155</v>
      </c>
      <c r="D164" s="8" t="s">
        <v>28</v>
      </c>
      <c r="E164" s="1" t="s">
        <v>148</v>
      </c>
      <c r="F164" s="1" t="s">
        <v>14</v>
      </c>
      <c r="G164" s="109">
        <v>4188</v>
      </c>
      <c r="H164" s="94">
        <f t="shared" si="19"/>
        <v>3.5107587768969425E-2</v>
      </c>
      <c r="I164" s="124">
        <f t="shared" si="20"/>
        <v>1.3248732408388506E-2</v>
      </c>
      <c r="J164" s="124">
        <f t="shared" si="21"/>
        <v>96.03259826057274</v>
      </c>
      <c r="K164" s="124">
        <f t="shared" si="22"/>
        <v>-0.725702419979946</v>
      </c>
      <c r="L164" s="124">
        <f t="shared" si="23"/>
        <v>9.1804922451127497E-3</v>
      </c>
      <c r="M164" s="124">
        <f t="shared" si="24"/>
        <v>76.929477105126537</v>
      </c>
      <c r="N164" s="4">
        <v>0</v>
      </c>
      <c r="O164" s="111">
        <v>186.30500000000001</v>
      </c>
      <c r="P164" s="111">
        <v>1350420</v>
      </c>
      <c r="Q164" s="111">
        <v>-10204.9</v>
      </c>
      <c r="R164" s="111">
        <v>129.09700000000001</v>
      </c>
      <c r="S164" s="111">
        <v>1081790</v>
      </c>
      <c r="T164" s="1">
        <v>0</v>
      </c>
      <c r="U164" s="166">
        <v>14062.1</v>
      </c>
    </row>
    <row r="165" spans="1:21" ht="25.5" hidden="1">
      <c r="A165" s="6">
        <v>18</v>
      </c>
      <c r="B165" s="6">
        <v>63.54</v>
      </c>
      <c r="C165" s="1" t="s">
        <v>156</v>
      </c>
      <c r="D165" s="8" t="s">
        <v>30</v>
      </c>
      <c r="E165" s="1" t="s">
        <v>148</v>
      </c>
      <c r="F165" s="1" t="s">
        <v>14</v>
      </c>
      <c r="G165" s="109">
        <v>14062.1</v>
      </c>
      <c r="H165" s="94">
        <f t="shared" si="19"/>
        <v>0.23952434881087203</v>
      </c>
      <c r="I165" s="124">
        <f t="shared" si="20"/>
        <v>1.0302139617534326E-2</v>
      </c>
      <c r="J165" s="124">
        <f t="shared" si="21"/>
        <v>83.309226906904428</v>
      </c>
      <c r="K165" s="124">
        <f t="shared" si="22"/>
        <v>-3.1187999132168645E-4</v>
      </c>
      <c r="L165" s="124">
        <f t="shared" si="23"/>
        <v>6.9464217453741491E-3</v>
      </c>
      <c r="M165" s="124">
        <f t="shared" si="24"/>
        <v>62.960131414461792</v>
      </c>
      <c r="N165" s="4">
        <v>0</v>
      </c>
      <c r="O165" s="111">
        <v>19.9435</v>
      </c>
      <c r="P165" s="111">
        <v>161275</v>
      </c>
      <c r="Q165" s="111">
        <v>-0.60375599999999996</v>
      </c>
      <c r="R165" s="111">
        <v>13.4473</v>
      </c>
      <c r="S165" s="111">
        <v>121882</v>
      </c>
      <c r="T165" s="1">
        <v>0</v>
      </c>
      <c r="U165" s="166">
        <v>1935.86</v>
      </c>
    </row>
    <row r="166" spans="1:21" ht="25.5" hidden="1">
      <c r="A166" s="6">
        <v>18</v>
      </c>
      <c r="B166" s="6">
        <v>63.54</v>
      </c>
      <c r="C166" s="1" t="s">
        <v>157</v>
      </c>
      <c r="D166" s="8" t="s">
        <v>32</v>
      </c>
      <c r="E166" s="1" t="s">
        <v>148</v>
      </c>
      <c r="F166" s="1" t="s">
        <v>14</v>
      </c>
      <c r="G166" s="109">
        <v>1935.86</v>
      </c>
      <c r="H166" s="94">
        <f t="shared" si="19"/>
        <v>0.23952434881087203</v>
      </c>
      <c r="I166" s="124">
        <f t="shared" si="20"/>
        <v>4.5573607427055698E-2</v>
      </c>
      <c r="J166" s="124">
        <f t="shared" si="21"/>
        <v>180.10444297082228</v>
      </c>
      <c r="K166" s="124">
        <f t="shared" si="22"/>
        <v>-3.9286472148541113E-2</v>
      </c>
      <c r="L166" s="124">
        <f t="shared" si="23"/>
        <v>3.5871021220159151E-2</v>
      </c>
      <c r="M166" s="124">
        <f t="shared" si="24"/>
        <v>142.10610079575596</v>
      </c>
      <c r="N166" s="4">
        <v>0</v>
      </c>
      <c r="O166" s="111">
        <v>137.44999999999999</v>
      </c>
      <c r="P166" s="111">
        <v>543195</v>
      </c>
      <c r="Q166" s="111">
        <v>-118.488</v>
      </c>
      <c r="R166" s="111">
        <v>108.187</v>
      </c>
      <c r="S166" s="111">
        <v>428592</v>
      </c>
      <c r="T166" s="1">
        <v>0</v>
      </c>
      <c r="U166" s="166">
        <v>3016</v>
      </c>
    </row>
    <row r="167" spans="1:21" ht="25.5" hidden="1">
      <c r="A167" s="6">
        <v>18</v>
      </c>
      <c r="B167" s="6">
        <v>63.54</v>
      </c>
      <c r="C167" s="1" t="s">
        <v>158</v>
      </c>
      <c r="D167" s="8" t="s">
        <v>34</v>
      </c>
      <c r="E167" s="1" t="s">
        <v>148</v>
      </c>
      <c r="F167" s="1" t="s">
        <v>14</v>
      </c>
      <c r="G167" s="109">
        <v>3016</v>
      </c>
      <c r="H167" s="94">
        <f t="shared" si="19"/>
        <v>3.3975084937712348E-2</v>
      </c>
      <c r="I167" s="124">
        <f t="shared" si="20"/>
        <v>4.2102602982057112E-2</v>
      </c>
      <c r="J167" s="124">
        <f t="shared" si="21"/>
        <v>133.73910783864395</v>
      </c>
      <c r="K167" s="124">
        <f t="shared" si="22"/>
        <v>-0.24545788126312662</v>
      </c>
      <c r="L167" s="124">
        <f t="shared" si="23"/>
        <v>3.5732428693197635E-2</v>
      </c>
      <c r="M167" s="124">
        <f t="shared" si="24"/>
        <v>118.57981778697267</v>
      </c>
      <c r="N167" s="4">
        <v>0</v>
      </c>
      <c r="O167" s="111">
        <v>29.488199999999999</v>
      </c>
      <c r="P167" s="111">
        <v>93669.4</v>
      </c>
      <c r="Q167" s="111">
        <v>-171.916</v>
      </c>
      <c r="R167" s="111">
        <v>25.026599999999998</v>
      </c>
      <c r="S167" s="111">
        <v>83052</v>
      </c>
      <c r="T167" s="1">
        <v>0</v>
      </c>
      <c r="U167" s="166">
        <v>700.38900000000001</v>
      </c>
    </row>
    <row r="168" spans="1:21" ht="25.5" hidden="1">
      <c r="A168" s="6">
        <v>18</v>
      </c>
      <c r="B168" s="6">
        <v>63.54</v>
      </c>
      <c r="C168" s="1" t="s">
        <v>159</v>
      </c>
      <c r="D168" s="8" t="s">
        <v>36</v>
      </c>
      <c r="E168" s="1" t="s">
        <v>148</v>
      </c>
      <c r="F168" s="1" t="s">
        <v>14</v>
      </c>
      <c r="G168" s="109">
        <v>700.38900000000001</v>
      </c>
      <c r="H168" s="94">
        <f t="shared" si="19"/>
        <v>0</v>
      </c>
      <c r="I168" s="124">
        <f t="shared" si="20"/>
        <v>4.3127543898151315E-2</v>
      </c>
      <c r="J168" s="124">
        <f t="shared" si="21"/>
        <v>168.60713728169708</v>
      </c>
      <c r="K168" s="124">
        <f t="shared" si="22"/>
        <v>-4.0419444827812461</v>
      </c>
      <c r="L168" s="124">
        <f t="shared" si="23"/>
        <v>2.8752525515340879E-2</v>
      </c>
      <c r="M168" s="124">
        <f t="shared" si="24"/>
        <v>137.81112199624877</v>
      </c>
      <c r="N168" s="4">
        <v>0</v>
      </c>
      <c r="O168" s="111">
        <v>38.123800000000003</v>
      </c>
      <c r="P168" s="111">
        <v>149045</v>
      </c>
      <c r="Q168" s="111">
        <v>-3572.99</v>
      </c>
      <c r="R168" s="111">
        <v>25.416599999999999</v>
      </c>
      <c r="S168" s="111">
        <v>121822</v>
      </c>
      <c r="T168" s="1">
        <v>0</v>
      </c>
      <c r="U168" s="166">
        <v>883.97799999999995</v>
      </c>
    </row>
    <row r="169" spans="1:21" ht="25.5" hidden="1">
      <c r="A169" s="6">
        <v>18</v>
      </c>
      <c r="B169" s="6">
        <v>63.54</v>
      </c>
      <c r="C169" s="1" t="s">
        <v>160</v>
      </c>
      <c r="D169" s="8" t="s">
        <v>38</v>
      </c>
      <c r="E169" s="1" t="s">
        <v>148</v>
      </c>
      <c r="F169" s="1" t="s">
        <v>14</v>
      </c>
      <c r="G169" s="109">
        <v>883.97799999999995</v>
      </c>
      <c r="H169" s="94">
        <f t="shared" si="19"/>
        <v>4.8131370328425828E-2</v>
      </c>
      <c r="I169" s="124">
        <f t="shared" si="20"/>
        <v>4.0488674460951987E-2</v>
      </c>
      <c r="J169" s="124">
        <f t="shared" si="21"/>
        <v>170.86332771736355</v>
      </c>
      <c r="K169" s="124">
        <f t="shared" si="22"/>
        <v>-0.12252939875087218</v>
      </c>
      <c r="L169" s="124">
        <f t="shared" si="23"/>
        <v>3.1013342182740253E-2</v>
      </c>
      <c r="M169" s="124">
        <f t="shared" si="24"/>
        <v>136.22470686339577</v>
      </c>
      <c r="N169" s="4">
        <v>0</v>
      </c>
      <c r="O169" s="111">
        <v>4.7583099999999998</v>
      </c>
      <c r="P169" s="111">
        <v>20080.2</v>
      </c>
      <c r="Q169" s="111">
        <v>-14.399900000000001</v>
      </c>
      <c r="R169" s="111">
        <v>3.6447500000000002</v>
      </c>
      <c r="S169" s="111">
        <v>16009.4</v>
      </c>
      <c r="T169" s="1">
        <v>0</v>
      </c>
      <c r="U169" s="166">
        <v>117.52200000000001</v>
      </c>
    </row>
    <row r="170" spans="1:21" ht="25.5" hidden="1">
      <c r="A170" s="6">
        <v>18</v>
      </c>
      <c r="B170" s="6">
        <v>63.54</v>
      </c>
      <c r="C170" s="1" t="s">
        <v>161</v>
      </c>
      <c r="D170" s="8" t="s">
        <v>40</v>
      </c>
      <c r="E170" s="1" t="s">
        <v>148</v>
      </c>
      <c r="F170" s="1" t="s">
        <v>14</v>
      </c>
      <c r="G170" s="109">
        <v>117.52200000000001</v>
      </c>
      <c r="H170" s="94">
        <f t="shared" si="19"/>
        <v>4.8131370328425828E-2</v>
      </c>
      <c r="I170" s="124">
        <f t="shared" si="20"/>
        <v>4.7347468465531513E-2</v>
      </c>
      <c r="J170" s="124">
        <f t="shared" si="21"/>
        <v>269.5058137104931</v>
      </c>
      <c r="K170" s="124">
        <f t="shared" si="22"/>
        <v>-1.2430724477769142</v>
      </c>
      <c r="L170" s="124">
        <f t="shared" si="23"/>
        <v>3.6800244083891299E-2</v>
      </c>
      <c r="M170" s="124">
        <f t="shared" si="24"/>
        <v>221.99095552156214</v>
      </c>
      <c r="N170" s="4">
        <v>0</v>
      </c>
      <c r="O170" s="111">
        <v>22.6569</v>
      </c>
      <c r="P170" s="111">
        <v>128965</v>
      </c>
      <c r="Q170" s="111">
        <v>-594.84</v>
      </c>
      <c r="R170" s="111">
        <v>17.6098</v>
      </c>
      <c r="S170" s="111">
        <v>106228</v>
      </c>
      <c r="T170" s="1">
        <v>0</v>
      </c>
      <c r="U170" s="166">
        <v>478.524</v>
      </c>
    </row>
    <row r="171" spans="1:21" ht="25.5" hidden="1">
      <c r="A171" s="6">
        <v>18</v>
      </c>
      <c r="B171" s="6">
        <v>63.54</v>
      </c>
      <c r="C171" s="1" t="s">
        <v>163</v>
      </c>
      <c r="D171" s="8" t="s">
        <v>44</v>
      </c>
      <c r="E171" s="1" t="s">
        <v>148</v>
      </c>
      <c r="F171" s="1" t="s">
        <v>14</v>
      </c>
      <c r="G171" s="109">
        <v>247.511</v>
      </c>
      <c r="H171" s="94">
        <f t="shared" si="19"/>
        <v>5.49263873159683E-2</v>
      </c>
      <c r="I171" s="124">
        <f t="shared" si="20"/>
        <v>4.6912258445079208E-2</v>
      </c>
      <c r="J171" s="124">
        <f t="shared" si="21"/>
        <v>263.06184371603683</v>
      </c>
      <c r="K171" s="124">
        <f t="shared" si="22"/>
        <v>-1.9462569340352551</v>
      </c>
      <c r="L171" s="124">
        <f t="shared" si="23"/>
        <v>3.6800707847327994E-2</v>
      </c>
      <c r="M171" s="124">
        <f t="shared" si="24"/>
        <v>221.99417399630724</v>
      </c>
      <c r="N171" s="4">
        <v>0</v>
      </c>
      <c r="O171" s="111">
        <v>11.6113</v>
      </c>
      <c r="P171" s="111">
        <v>65110.7</v>
      </c>
      <c r="Q171" s="111">
        <v>-481.72</v>
      </c>
      <c r="R171" s="111">
        <v>9.1085799999999999</v>
      </c>
      <c r="S171" s="111">
        <v>54946</v>
      </c>
      <c r="T171" s="1">
        <v>0</v>
      </c>
      <c r="U171" s="166">
        <v>247.511</v>
      </c>
    </row>
    <row r="172" spans="1:21" ht="25.5" hidden="1">
      <c r="A172" s="6">
        <v>18</v>
      </c>
      <c r="B172" s="6">
        <v>63.54</v>
      </c>
      <c r="C172" s="1" t="s">
        <v>162</v>
      </c>
      <c r="D172" s="8" t="s">
        <v>42</v>
      </c>
      <c r="E172" s="1" t="s">
        <v>148</v>
      </c>
      <c r="F172" s="1" t="s">
        <v>14</v>
      </c>
      <c r="G172" s="109">
        <v>478.524</v>
      </c>
      <c r="H172" s="94">
        <f t="shared" si="19"/>
        <v>5.49263873159683E-2</v>
      </c>
      <c r="I172" s="124">
        <f t="shared" si="20"/>
        <v>4.565090206536232E-2</v>
      </c>
      <c r="J172" s="124">
        <f t="shared" si="21"/>
        <v>208.16382758714522</v>
      </c>
      <c r="K172" s="124">
        <f t="shared" si="22"/>
        <v>-2.8418630438923507</v>
      </c>
      <c r="L172" s="124">
        <f t="shared" si="23"/>
        <v>2.8996197175433343E-2</v>
      </c>
      <c r="M172" s="124">
        <f t="shared" si="24"/>
        <v>170.5641650112928</v>
      </c>
      <c r="N172" s="4">
        <v>0</v>
      </c>
      <c r="O172" s="111">
        <v>26.841999999999999</v>
      </c>
      <c r="P172" s="111">
        <v>122397</v>
      </c>
      <c r="Q172" s="111">
        <v>-1670.97</v>
      </c>
      <c r="R172" s="111">
        <v>17.049299999999999</v>
      </c>
      <c r="S172" s="111">
        <v>100289</v>
      </c>
      <c r="T172" s="1">
        <v>0</v>
      </c>
      <c r="U172" s="166">
        <v>587.98400000000004</v>
      </c>
    </row>
    <row r="173" spans="1:21" ht="25.5" hidden="1">
      <c r="A173" s="6">
        <v>18</v>
      </c>
      <c r="B173" s="6">
        <v>63.54</v>
      </c>
      <c r="C173" s="1" t="s">
        <v>164</v>
      </c>
      <c r="D173" s="8" t="s">
        <v>46</v>
      </c>
      <c r="E173" s="1" t="s">
        <v>148</v>
      </c>
      <c r="F173" s="1" t="s">
        <v>14</v>
      </c>
      <c r="G173" s="109">
        <v>587.98699999999997</v>
      </c>
      <c r="H173" s="94">
        <f t="shared" si="19"/>
        <v>2.831257078142696E-2</v>
      </c>
      <c r="I173" s="124">
        <f t="shared" si="20"/>
        <v>4.1806572270324624E-2</v>
      </c>
      <c r="J173" s="124">
        <f t="shared" si="21"/>
        <v>236.43584035306685</v>
      </c>
      <c r="K173" s="124">
        <f t="shared" si="22"/>
        <v>-0.61769481472207333</v>
      </c>
      <c r="L173" s="124">
        <f t="shared" si="23"/>
        <v>3.1686966183990702E-2</v>
      </c>
      <c r="M173" s="124">
        <f t="shared" si="24"/>
        <v>200.08529318554397</v>
      </c>
      <c r="N173" s="4">
        <v>0</v>
      </c>
      <c r="O173" s="111">
        <v>106.85299999999999</v>
      </c>
      <c r="P173" s="111">
        <v>604304</v>
      </c>
      <c r="Q173" s="111">
        <v>-1578.76</v>
      </c>
      <c r="R173" s="111">
        <v>80.988399999999999</v>
      </c>
      <c r="S173" s="111">
        <v>511396</v>
      </c>
      <c r="T173" s="1">
        <v>0</v>
      </c>
      <c r="U173" s="166">
        <v>2555.89</v>
      </c>
    </row>
    <row r="174" spans="1:21" ht="25.5" hidden="1">
      <c r="A174" s="6">
        <v>18</v>
      </c>
      <c r="B174" s="6">
        <v>63.54</v>
      </c>
      <c r="C174" s="1" t="s">
        <v>165</v>
      </c>
      <c r="D174" s="8" t="s">
        <v>48</v>
      </c>
      <c r="E174" s="1" t="s">
        <v>148</v>
      </c>
      <c r="F174" s="1" t="s">
        <v>14</v>
      </c>
      <c r="G174" s="109">
        <v>2555.89</v>
      </c>
      <c r="H174" s="94">
        <f t="shared" si="19"/>
        <v>2.831257078142696E-2</v>
      </c>
      <c r="I174" s="124">
        <f t="shared" si="20"/>
        <v>4.2991773001712981E-2</v>
      </c>
      <c r="J174" s="124">
        <f t="shared" si="21"/>
        <v>219.47769255795475</v>
      </c>
      <c r="K174" s="124">
        <f t="shared" si="22"/>
        <v>-0.40276881541649961</v>
      </c>
      <c r="L174" s="124">
        <f t="shared" si="23"/>
        <v>3.2200331093092519E-2</v>
      </c>
      <c r="M174" s="124">
        <f t="shared" si="24"/>
        <v>184.58709527823862</v>
      </c>
      <c r="N174" s="4">
        <v>0</v>
      </c>
      <c r="O174" s="111">
        <v>23.917999999999999</v>
      </c>
      <c r="P174" s="111">
        <v>122104</v>
      </c>
      <c r="Q174" s="111">
        <v>-224.07599999999999</v>
      </c>
      <c r="R174" s="111">
        <v>17.914300000000001</v>
      </c>
      <c r="S174" s="111">
        <v>102693</v>
      </c>
      <c r="T174" s="1">
        <v>0</v>
      </c>
      <c r="U174" s="166">
        <v>556.33900000000006</v>
      </c>
    </row>
    <row r="175" spans="1:21" ht="25.5" hidden="1">
      <c r="A175" s="6">
        <v>18</v>
      </c>
      <c r="B175" s="6">
        <v>63.54</v>
      </c>
      <c r="C175" s="1" t="s">
        <v>166</v>
      </c>
      <c r="D175" s="8" t="s">
        <v>50</v>
      </c>
      <c r="E175" s="1" t="s">
        <v>148</v>
      </c>
      <c r="F175" s="1" t="s">
        <v>14</v>
      </c>
      <c r="G175" s="109">
        <v>556.33900000000006</v>
      </c>
      <c r="H175" s="94">
        <f t="shared" si="19"/>
        <v>2.831257078142696E-2</v>
      </c>
      <c r="I175" s="124">
        <f t="shared" si="20"/>
        <v>3.3977403457092152E-2</v>
      </c>
      <c r="J175" s="124">
        <f t="shared" si="21"/>
        <v>139.48112412704157</v>
      </c>
      <c r="K175" s="124">
        <f t="shared" si="22"/>
        <v>-0.92646450021115334</v>
      </c>
      <c r="L175" s="124">
        <f t="shared" si="23"/>
        <v>2.6449937902153765E-2</v>
      </c>
      <c r="M175" s="124">
        <f t="shared" si="24"/>
        <v>127.13207806229755</v>
      </c>
      <c r="N175" s="4">
        <v>0</v>
      </c>
      <c r="O175" s="111">
        <v>163.327</v>
      </c>
      <c r="P175" s="111">
        <v>670476</v>
      </c>
      <c r="Q175" s="111">
        <v>-4453.45</v>
      </c>
      <c r="R175" s="111">
        <v>127.143</v>
      </c>
      <c r="S175" s="111">
        <v>611115</v>
      </c>
      <c r="T175" s="1">
        <v>0</v>
      </c>
      <c r="U175" s="166">
        <v>4806.93</v>
      </c>
    </row>
    <row r="176" spans="1:21" ht="25.5" hidden="1">
      <c r="A176" s="6">
        <v>18</v>
      </c>
      <c r="B176" s="6">
        <v>63.54</v>
      </c>
      <c r="C176" s="1" t="s">
        <v>167</v>
      </c>
      <c r="D176" s="8" t="s">
        <v>52</v>
      </c>
      <c r="E176" s="1" t="s">
        <v>148</v>
      </c>
      <c r="F176" s="1" t="s">
        <v>14</v>
      </c>
      <c r="G176" s="109">
        <v>4806.93</v>
      </c>
      <c r="H176" s="94">
        <f t="shared" si="19"/>
        <v>5.0962627406568517E-3</v>
      </c>
      <c r="I176" s="124">
        <f t="shared" si="20"/>
        <v>2.6450023014552276E-2</v>
      </c>
      <c r="J176" s="124">
        <f t="shared" si="21"/>
        <v>127.13238678610628</v>
      </c>
      <c r="K176" s="124">
        <f t="shared" si="22"/>
        <v>-5.8558226817264454E-4</v>
      </c>
      <c r="L176" s="124">
        <f t="shared" si="23"/>
        <v>2.6450023014552276E-2</v>
      </c>
      <c r="M176" s="124">
        <f t="shared" si="24"/>
        <v>127.13238678610628</v>
      </c>
      <c r="N176" s="4">
        <v>0</v>
      </c>
      <c r="O176" s="111">
        <v>74.702799999999996</v>
      </c>
      <c r="P176" s="111">
        <v>359060</v>
      </c>
      <c r="Q176" s="111">
        <v>-1.6538600000000001</v>
      </c>
      <c r="R176" s="111">
        <v>74.702799999999996</v>
      </c>
      <c r="S176" s="111">
        <v>359060</v>
      </c>
      <c r="T176" s="1">
        <v>0</v>
      </c>
      <c r="U176" s="166">
        <v>2824.3</v>
      </c>
    </row>
    <row r="177" spans="1:21" ht="25.5" hidden="1">
      <c r="A177" s="6">
        <v>18</v>
      </c>
      <c r="B177" s="6">
        <v>63.54</v>
      </c>
      <c r="C177" s="1" t="s">
        <v>168</v>
      </c>
      <c r="D177" s="8" t="s">
        <v>54</v>
      </c>
      <c r="E177" s="1" t="s">
        <v>148</v>
      </c>
      <c r="F177" s="1" t="s">
        <v>14</v>
      </c>
      <c r="G177" s="109">
        <v>2824.3</v>
      </c>
      <c r="H177" s="94">
        <f t="shared" si="19"/>
        <v>5.0962627406568517E-3</v>
      </c>
      <c r="I177" s="124">
        <f t="shared" si="20"/>
        <v>2.2605439924952238E-2</v>
      </c>
      <c r="J177" s="124">
        <f t="shared" si="21"/>
        <v>103.85169765465369</v>
      </c>
      <c r="K177" s="124">
        <f t="shared" si="22"/>
        <v>-1.2388276692958981E-3</v>
      </c>
      <c r="L177" s="124">
        <f t="shared" si="23"/>
        <v>2.0330450898819387E-2</v>
      </c>
      <c r="M177" s="124">
        <f t="shared" si="24"/>
        <v>115.91101776261787</v>
      </c>
      <c r="N177" s="4">
        <v>0</v>
      </c>
      <c r="O177" s="111">
        <v>0.217838</v>
      </c>
      <c r="P177" s="111">
        <v>1000.77</v>
      </c>
      <c r="Q177" s="111">
        <v>-1.1938000000000001E-2</v>
      </c>
      <c r="R177" s="111">
        <v>0.19591500000000001</v>
      </c>
      <c r="S177" s="111">
        <v>1116.98</v>
      </c>
      <c r="T177" s="1">
        <v>0</v>
      </c>
      <c r="U177" s="166">
        <v>9.6365300000000005</v>
      </c>
    </row>
    <row r="178" spans="1:21" ht="25.5" hidden="1">
      <c r="A178" s="6">
        <v>20</v>
      </c>
      <c r="B178" s="6">
        <v>70.599999999999994</v>
      </c>
      <c r="C178" s="1" t="s">
        <v>170</v>
      </c>
      <c r="D178" s="8" t="s">
        <v>12</v>
      </c>
      <c r="E178" s="1" t="s">
        <v>171</v>
      </c>
      <c r="F178" s="1" t="s">
        <v>14</v>
      </c>
      <c r="G178" s="109">
        <v>900.67700000000002</v>
      </c>
      <c r="H178" s="94">
        <f t="shared" si="19"/>
        <v>6.3420158550396385E-2</v>
      </c>
      <c r="I178" s="124">
        <f t="shared" si="20"/>
        <v>2.5750407748837818E-2</v>
      </c>
      <c r="J178" s="124">
        <f t="shared" si="21"/>
        <v>137.76414852383263</v>
      </c>
      <c r="K178" s="124">
        <f t="shared" si="22"/>
        <v>-0.84155141077211915</v>
      </c>
      <c r="L178" s="124">
        <f t="shared" si="23"/>
        <v>2.0856866557045422E-2</v>
      </c>
      <c r="M178" s="124">
        <f t="shared" si="24"/>
        <v>117.37726177086792</v>
      </c>
      <c r="N178" s="4">
        <v>0</v>
      </c>
      <c r="O178" s="111">
        <v>23.192799999999998</v>
      </c>
      <c r="P178" s="111">
        <v>124081</v>
      </c>
      <c r="Q178" s="111">
        <v>-757.96600000000001</v>
      </c>
      <c r="R178" s="111">
        <v>18.785299999999999</v>
      </c>
      <c r="S178" s="111">
        <v>105719</v>
      </c>
      <c r="T178" s="1">
        <v>0</v>
      </c>
      <c r="U178" s="166">
        <v>900.67700000000002</v>
      </c>
    </row>
    <row r="179" spans="1:21" ht="25.5" hidden="1">
      <c r="A179" s="6">
        <v>20</v>
      </c>
      <c r="B179" s="6">
        <v>70.599999999999994</v>
      </c>
      <c r="C179" s="1" t="s">
        <v>174</v>
      </c>
      <c r="D179" s="8" t="s">
        <v>20</v>
      </c>
      <c r="E179" s="1" t="s">
        <v>171</v>
      </c>
      <c r="F179" s="1" t="s">
        <v>14</v>
      </c>
      <c r="G179" s="109">
        <v>1757.01</v>
      </c>
      <c r="H179" s="94">
        <f t="shared" si="19"/>
        <v>9.7395243488108737E-3</v>
      </c>
      <c r="I179" s="124">
        <f t="shared" si="20"/>
        <v>2.6805883150925316E-2</v>
      </c>
      <c r="J179" s="124">
        <f t="shared" si="21"/>
        <v>141.42930285274181</v>
      </c>
      <c r="K179" s="124">
        <f t="shared" si="22"/>
        <v>-1.268032575256983</v>
      </c>
      <c r="L179" s="124">
        <f t="shared" si="23"/>
        <v>2.0184493932617703E-2</v>
      </c>
      <c r="M179" s="124">
        <f t="shared" si="24"/>
        <v>114.57703365613936</v>
      </c>
      <c r="N179" s="4">
        <v>0</v>
      </c>
      <c r="O179" s="111">
        <v>6.1256000000000004</v>
      </c>
      <c r="P179" s="111">
        <v>32319</v>
      </c>
      <c r="Q179" s="111">
        <v>-289.767</v>
      </c>
      <c r="R179" s="111">
        <v>4.6124999999999998</v>
      </c>
      <c r="S179" s="111">
        <v>26182.799999999999</v>
      </c>
      <c r="T179" s="1">
        <v>0</v>
      </c>
      <c r="U179" s="166">
        <v>228.517</v>
      </c>
    </row>
    <row r="180" spans="1:21" ht="25.5" hidden="1">
      <c r="A180" s="6">
        <v>20</v>
      </c>
      <c r="B180" s="6">
        <v>70.599999999999994</v>
      </c>
      <c r="C180" s="1" t="s">
        <v>172</v>
      </c>
      <c r="D180" s="8" t="s">
        <v>16</v>
      </c>
      <c r="E180" s="1" t="s">
        <v>171</v>
      </c>
      <c r="F180" s="1" t="s">
        <v>14</v>
      </c>
      <c r="G180" s="109">
        <v>228.517</v>
      </c>
      <c r="H180" s="94">
        <f t="shared" si="19"/>
        <v>9.7395243488108737E-3</v>
      </c>
      <c r="I180" s="124">
        <f t="shared" si="20"/>
        <v>2.9754608438479314E-2</v>
      </c>
      <c r="J180" s="124">
        <f t="shared" si="21"/>
        <v>145.57164385075265</v>
      </c>
      <c r="K180" s="124">
        <f t="shared" si="22"/>
        <v>-0.88026053164253426</v>
      </c>
      <c r="L180" s="124">
        <f t="shared" si="23"/>
        <v>2.2790994002741202E-2</v>
      </c>
      <c r="M180" s="124">
        <f t="shared" si="24"/>
        <v>118.85316237266699</v>
      </c>
      <c r="N180" s="4">
        <v>0</v>
      </c>
      <c r="O180" s="111">
        <v>25.312899999999999</v>
      </c>
      <c r="P180" s="111">
        <v>123841</v>
      </c>
      <c r="Q180" s="111">
        <v>-748.85699999999997</v>
      </c>
      <c r="R180" s="111">
        <v>19.3888</v>
      </c>
      <c r="S180" s="111">
        <v>101111</v>
      </c>
      <c r="T180" s="1">
        <v>0</v>
      </c>
      <c r="U180" s="166">
        <v>850.72199999999998</v>
      </c>
    </row>
    <row r="181" spans="1:21" ht="25.5" hidden="1">
      <c r="A181" s="6">
        <v>20</v>
      </c>
      <c r="B181" s="6">
        <v>70.599999999999994</v>
      </c>
      <c r="C181" s="1" t="s">
        <v>192</v>
      </c>
      <c r="D181" s="8" t="s">
        <v>56</v>
      </c>
      <c r="E181" s="1" t="s">
        <v>171</v>
      </c>
      <c r="F181" s="1" t="s">
        <v>14</v>
      </c>
      <c r="G181" s="109">
        <v>8.69177</v>
      </c>
      <c r="H181" s="94">
        <f t="shared" si="19"/>
        <v>9.7395243488108737E-3</v>
      </c>
      <c r="I181" s="124">
        <f t="shared" si="20"/>
        <v>4.060972902829238E-2</v>
      </c>
      <c r="J181" s="124">
        <f t="shared" si="21"/>
        <v>145.40099373367255</v>
      </c>
      <c r="K181" s="124">
        <f t="shared" si="22"/>
        <v>-2.5274244312781375</v>
      </c>
      <c r="L181" s="124">
        <f t="shared" si="23"/>
        <v>3.0151393560651336E-2</v>
      </c>
      <c r="M181" s="124">
        <f t="shared" si="24"/>
        <v>123.51950188103653</v>
      </c>
      <c r="N181" s="4">
        <v>0</v>
      </c>
      <c r="O181" s="111">
        <v>71.351699999999994</v>
      </c>
      <c r="P181" s="111">
        <v>255471</v>
      </c>
      <c r="Q181" s="111">
        <v>-4440.71</v>
      </c>
      <c r="R181" s="111">
        <v>52.976300000000002</v>
      </c>
      <c r="S181" s="111">
        <v>217025</v>
      </c>
      <c r="T181" s="1">
        <v>0</v>
      </c>
      <c r="U181" s="166">
        <v>1757.01</v>
      </c>
    </row>
    <row r="182" spans="1:21" ht="25.5" hidden="1">
      <c r="A182" s="6">
        <v>20</v>
      </c>
      <c r="B182" s="6">
        <v>70.599999999999994</v>
      </c>
      <c r="C182" s="1" t="s">
        <v>173</v>
      </c>
      <c r="D182" s="8" t="s">
        <v>18</v>
      </c>
      <c r="E182" s="1" t="s">
        <v>171</v>
      </c>
      <c r="F182" s="1" t="s">
        <v>14</v>
      </c>
      <c r="G182" s="109">
        <v>850.72199999999998</v>
      </c>
      <c r="H182" s="94">
        <f t="shared" si="19"/>
        <v>9.7395243488108737E-3</v>
      </c>
      <c r="I182" s="124">
        <f t="shared" si="20"/>
        <v>4.0525827356845817E-2</v>
      </c>
      <c r="J182" s="124">
        <f t="shared" si="21"/>
        <v>143.66129915313141</v>
      </c>
      <c r="K182" s="124">
        <f t="shared" si="22"/>
        <v>-2.365524177108532</v>
      </c>
      <c r="L182" s="124">
        <f t="shared" si="23"/>
        <v>3.1233958615655224E-2</v>
      </c>
      <c r="M182" s="124">
        <f t="shared" si="24"/>
        <v>120.72828370292424</v>
      </c>
      <c r="N182" s="4">
        <v>0</v>
      </c>
      <c r="O182" s="111">
        <v>208.738</v>
      </c>
      <c r="P182" s="111">
        <v>739962</v>
      </c>
      <c r="Q182" s="111">
        <v>-12184.2</v>
      </c>
      <c r="R182" s="111">
        <v>160.87799999999999</v>
      </c>
      <c r="S182" s="111">
        <v>621840</v>
      </c>
      <c r="T182" s="1">
        <v>0</v>
      </c>
      <c r="U182" s="166">
        <v>5150.74</v>
      </c>
    </row>
    <row r="183" spans="1:21" ht="25.5" hidden="1">
      <c r="A183" s="6">
        <v>20</v>
      </c>
      <c r="B183" s="6">
        <v>70.599999999999994</v>
      </c>
      <c r="C183" s="1" t="s">
        <v>175</v>
      </c>
      <c r="D183" s="8" t="s">
        <v>22</v>
      </c>
      <c r="E183" s="1" t="s">
        <v>171</v>
      </c>
      <c r="F183" s="1" t="s">
        <v>14</v>
      </c>
      <c r="G183" s="109">
        <v>5150.72</v>
      </c>
      <c r="H183" s="94">
        <f t="shared" si="19"/>
        <v>9.7395243488108737E-3</v>
      </c>
      <c r="I183" s="124">
        <f t="shared" si="20"/>
        <v>3.1328041379663538E-2</v>
      </c>
      <c r="J183" s="124">
        <f t="shared" si="21"/>
        <v>210.70903643766164</v>
      </c>
      <c r="K183" s="124">
        <f t="shared" si="22"/>
        <v>-6.1924564053977935</v>
      </c>
      <c r="L183" s="124">
        <f t="shared" si="23"/>
        <v>2.5258392441041663E-2</v>
      </c>
      <c r="M183" s="124">
        <f t="shared" si="24"/>
        <v>198.5097175633114</v>
      </c>
      <c r="N183" s="4">
        <v>0</v>
      </c>
      <c r="O183" s="111">
        <v>6.1172700000000004</v>
      </c>
      <c r="P183" s="111">
        <v>41144.1</v>
      </c>
      <c r="Q183" s="111">
        <v>-1209.17</v>
      </c>
      <c r="R183" s="111">
        <v>4.93208</v>
      </c>
      <c r="S183" s="111">
        <v>38762</v>
      </c>
      <c r="T183" s="1">
        <v>0</v>
      </c>
      <c r="U183" s="166">
        <v>195.26499999999999</v>
      </c>
    </row>
    <row r="184" spans="1:21" ht="25.5" hidden="1">
      <c r="A184" s="6">
        <v>20</v>
      </c>
      <c r="B184" s="6">
        <v>70.599999999999994</v>
      </c>
      <c r="C184" s="1" t="s">
        <v>176</v>
      </c>
      <c r="D184" s="8" t="s">
        <v>24</v>
      </c>
      <c r="E184" s="1" t="s">
        <v>171</v>
      </c>
      <c r="F184" s="1" t="s">
        <v>14</v>
      </c>
      <c r="G184" s="109">
        <v>195.26499999999999</v>
      </c>
      <c r="H184" s="94">
        <f t="shared" si="19"/>
        <v>3.3975084937712349E-3</v>
      </c>
      <c r="I184" s="124">
        <f t="shared" si="20"/>
        <v>4.3189714767962802E-2</v>
      </c>
      <c r="J184" s="124">
        <f t="shared" si="21"/>
        <v>240.85901798299562</v>
      </c>
      <c r="K184" s="124">
        <f t="shared" si="22"/>
        <v>-6.4416772158528079</v>
      </c>
      <c r="L184" s="124">
        <f t="shared" si="23"/>
        <v>3.6574103169544125E-2</v>
      </c>
      <c r="M184" s="124">
        <f t="shared" si="24"/>
        <v>214.20563880185188</v>
      </c>
      <c r="N184" s="4">
        <v>0</v>
      </c>
      <c r="O184" s="111">
        <v>144.31800000000001</v>
      </c>
      <c r="P184" s="111">
        <v>804828</v>
      </c>
      <c r="Q184" s="111">
        <v>-21524.799999999999</v>
      </c>
      <c r="R184" s="111">
        <v>122.212</v>
      </c>
      <c r="S184" s="111">
        <v>715766</v>
      </c>
      <c r="T184" s="1">
        <v>0</v>
      </c>
      <c r="U184" s="166">
        <v>3341.49</v>
      </c>
    </row>
    <row r="185" spans="1:21" ht="25.5" hidden="1">
      <c r="A185" s="6">
        <v>20</v>
      </c>
      <c r="B185" s="6">
        <v>70.599999999999994</v>
      </c>
      <c r="C185" s="1" t="s">
        <v>177</v>
      </c>
      <c r="D185" s="8" t="s">
        <v>26</v>
      </c>
      <c r="E185" s="1" t="s">
        <v>171</v>
      </c>
      <c r="F185" s="1" t="s">
        <v>14</v>
      </c>
      <c r="G185" s="109">
        <v>3341.49</v>
      </c>
      <c r="H185" s="94">
        <f t="shared" si="19"/>
        <v>3.5107587768969425E-2</v>
      </c>
      <c r="I185" s="124">
        <f t="shared" si="20"/>
        <v>3.9391805496358616E-2</v>
      </c>
      <c r="J185" s="124">
        <f t="shared" si="21"/>
        <v>228.53913130954808</v>
      </c>
      <c r="K185" s="124">
        <f t="shared" si="22"/>
        <v>-2.0700162280504366</v>
      </c>
      <c r="L185" s="124">
        <f t="shared" si="23"/>
        <v>2.8800950916103893E-2</v>
      </c>
      <c r="M185" s="124">
        <f t="shared" si="24"/>
        <v>182.18753060959759</v>
      </c>
      <c r="N185" s="4">
        <v>0</v>
      </c>
      <c r="O185" s="111">
        <v>148.79900000000001</v>
      </c>
      <c r="P185" s="111">
        <v>863286</v>
      </c>
      <c r="Q185" s="111">
        <v>-7819.3</v>
      </c>
      <c r="R185" s="111">
        <v>108.79300000000001</v>
      </c>
      <c r="S185" s="111">
        <v>688197</v>
      </c>
      <c r="T185" s="1">
        <v>0</v>
      </c>
      <c r="U185" s="166">
        <v>3777.41</v>
      </c>
    </row>
    <row r="186" spans="1:21" ht="25.5" hidden="1">
      <c r="A186" s="6">
        <v>20</v>
      </c>
      <c r="B186" s="6">
        <v>70.599999999999994</v>
      </c>
      <c r="C186" s="1" t="s">
        <v>178</v>
      </c>
      <c r="D186" s="8" t="s">
        <v>28</v>
      </c>
      <c r="E186" s="1" t="s">
        <v>171</v>
      </c>
      <c r="F186" s="1" t="s">
        <v>14</v>
      </c>
      <c r="G186" s="109">
        <v>3777.41</v>
      </c>
      <c r="H186" s="94">
        <f t="shared" si="19"/>
        <v>3.5107587768969425E-2</v>
      </c>
      <c r="I186" s="124">
        <f t="shared" si="20"/>
        <v>1.4688768872945165E-2</v>
      </c>
      <c r="J186" s="124">
        <f t="shared" si="21"/>
        <v>106.47061142429141</v>
      </c>
      <c r="K186" s="124">
        <f t="shared" si="22"/>
        <v>-0.80458075452359357</v>
      </c>
      <c r="L186" s="124">
        <f t="shared" si="23"/>
        <v>1.0178341940316159E-2</v>
      </c>
      <c r="M186" s="124">
        <f t="shared" si="24"/>
        <v>85.291126266409108</v>
      </c>
      <c r="N186" s="4">
        <v>0</v>
      </c>
      <c r="O186" s="111">
        <v>186.30500000000001</v>
      </c>
      <c r="P186" s="111">
        <v>1350420</v>
      </c>
      <c r="Q186" s="111">
        <v>-10204.9</v>
      </c>
      <c r="R186" s="111">
        <v>129.09700000000001</v>
      </c>
      <c r="S186" s="111">
        <v>1081790</v>
      </c>
      <c r="T186" s="1">
        <v>0</v>
      </c>
      <c r="U186" s="166">
        <v>12683.5</v>
      </c>
    </row>
    <row r="187" spans="1:21" ht="25.5" hidden="1">
      <c r="A187" s="6">
        <v>20</v>
      </c>
      <c r="B187" s="6">
        <v>70.599999999999994</v>
      </c>
      <c r="C187" s="1" t="s">
        <v>179</v>
      </c>
      <c r="D187" s="8" t="s">
        <v>30</v>
      </c>
      <c r="E187" s="1" t="s">
        <v>171</v>
      </c>
      <c r="F187" s="1" t="s">
        <v>14</v>
      </c>
      <c r="G187" s="109">
        <v>12683.5</v>
      </c>
      <c r="H187" s="94">
        <f t="shared" si="19"/>
        <v>0.23952434881087203</v>
      </c>
      <c r="I187" s="124">
        <f t="shared" si="20"/>
        <v>1.1421936119399567E-2</v>
      </c>
      <c r="J187" s="124">
        <f t="shared" si="21"/>
        <v>92.364567285389484</v>
      </c>
      <c r="K187" s="124">
        <f t="shared" si="22"/>
        <v>-3.4577995154833427E-4</v>
      </c>
      <c r="L187" s="124">
        <f t="shared" si="23"/>
        <v>7.7014667224109008E-3</v>
      </c>
      <c r="M187" s="124">
        <f t="shared" si="24"/>
        <v>69.80361612077408</v>
      </c>
      <c r="N187" s="4">
        <v>0</v>
      </c>
      <c r="O187" s="111">
        <v>19.9435</v>
      </c>
      <c r="P187" s="111">
        <v>161275</v>
      </c>
      <c r="Q187" s="111">
        <v>-0.60375599999999996</v>
      </c>
      <c r="R187" s="111">
        <v>13.4473</v>
      </c>
      <c r="S187" s="111">
        <v>121882</v>
      </c>
      <c r="T187" s="1">
        <v>0</v>
      </c>
      <c r="U187" s="166">
        <v>1746.07</v>
      </c>
    </row>
    <row r="188" spans="1:21" ht="25.5" hidden="1">
      <c r="A188" s="6">
        <v>20</v>
      </c>
      <c r="B188" s="6">
        <v>70.599999999999994</v>
      </c>
      <c r="C188" s="1" t="s">
        <v>180</v>
      </c>
      <c r="D188" s="8" t="s">
        <v>32</v>
      </c>
      <c r="E188" s="1" t="s">
        <v>171</v>
      </c>
      <c r="F188" s="1" t="s">
        <v>14</v>
      </c>
      <c r="G188" s="109">
        <v>1746.07</v>
      </c>
      <c r="H188" s="94">
        <f t="shared" si="19"/>
        <v>0.23952434881087203</v>
      </c>
      <c r="I188" s="124">
        <f t="shared" si="20"/>
        <v>5.0527329605816983E-2</v>
      </c>
      <c r="J188" s="124">
        <f t="shared" si="21"/>
        <v>199.68128632398515</v>
      </c>
      <c r="K188" s="124">
        <f t="shared" si="22"/>
        <v>-4.3556800511706385E-2</v>
      </c>
      <c r="L188" s="124">
        <f t="shared" si="23"/>
        <v>3.9770099731280623E-2</v>
      </c>
      <c r="M188" s="124">
        <f t="shared" si="24"/>
        <v>157.55263186916198</v>
      </c>
      <c r="N188" s="4">
        <v>0</v>
      </c>
      <c r="O188" s="111">
        <v>137.44999999999999</v>
      </c>
      <c r="P188" s="111">
        <v>543195</v>
      </c>
      <c r="Q188" s="111">
        <v>-118.488</v>
      </c>
      <c r="R188" s="111">
        <v>108.187</v>
      </c>
      <c r="S188" s="111">
        <v>428592</v>
      </c>
      <c r="T188" s="1">
        <v>0</v>
      </c>
      <c r="U188" s="166">
        <v>2720.31</v>
      </c>
    </row>
    <row r="189" spans="1:21" ht="25.5" hidden="1">
      <c r="A189" s="6">
        <v>20</v>
      </c>
      <c r="B189" s="6">
        <v>70.599999999999994</v>
      </c>
      <c r="C189" s="1" t="s">
        <v>181</v>
      </c>
      <c r="D189" s="8" t="s">
        <v>34</v>
      </c>
      <c r="E189" s="1" t="s">
        <v>171</v>
      </c>
      <c r="F189" s="1" t="s">
        <v>14</v>
      </c>
      <c r="G189" s="109">
        <v>2720.31</v>
      </c>
      <c r="H189" s="94">
        <f t="shared" si="19"/>
        <v>3.3975084937712348E-2</v>
      </c>
      <c r="I189" s="124">
        <f t="shared" si="20"/>
        <v>4.6678929405879775E-2</v>
      </c>
      <c r="J189" s="124">
        <f t="shared" si="21"/>
        <v>148.27582931786665</v>
      </c>
      <c r="K189" s="124">
        <f t="shared" si="22"/>
        <v>-0.27213783234450484</v>
      </c>
      <c r="L189" s="124">
        <f t="shared" si="23"/>
        <v>3.9616351444618211E-2</v>
      </c>
      <c r="M189" s="124">
        <f t="shared" si="24"/>
        <v>131.46880599755588</v>
      </c>
      <c r="N189" s="4">
        <v>0</v>
      </c>
      <c r="O189" s="111">
        <v>29.488199999999999</v>
      </c>
      <c r="P189" s="111">
        <v>93669.4</v>
      </c>
      <c r="Q189" s="111">
        <v>-171.916</v>
      </c>
      <c r="R189" s="111">
        <v>25.026599999999998</v>
      </c>
      <c r="S189" s="111">
        <v>83052</v>
      </c>
      <c r="T189" s="1">
        <v>0</v>
      </c>
      <c r="U189" s="166">
        <v>631.72400000000005</v>
      </c>
    </row>
    <row r="190" spans="1:21" ht="25.5" hidden="1">
      <c r="A190" s="6">
        <v>20</v>
      </c>
      <c r="B190" s="6">
        <v>70.599999999999994</v>
      </c>
      <c r="C190" s="1" t="s">
        <v>182</v>
      </c>
      <c r="D190" s="8" t="s">
        <v>36</v>
      </c>
      <c r="E190" s="1" t="s">
        <v>171</v>
      </c>
      <c r="F190" s="1" t="s">
        <v>14</v>
      </c>
      <c r="G190" s="109">
        <v>631.72400000000005</v>
      </c>
      <c r="H190" s="94">
        <f t="shared" si="19"/>
        <v>0</v>
      </c>
      <c r="I190" s="124">
        <f t="shared" si="20"/>
        <v>4.781534980616145E-2</v>
      </c>
      <c r="J190" s="124">
        <f t="shared" si="21"/>
        <v>186.93411495861727</v>
      </c>
      <c r="K190" s="124">
        <f t="shared" si="22"/>
        <v>-4.4812890295279271</v>
      </c>
      <c r="L190" s="124">
        <f t="shared" si="23"/>
        <v>3.1877819626671078E-2</v>
      </c>
      <c r="M190" s="124">
        <f t="shared" si="24"/>
        <v>152.79068571564744</v>
      </c>
      <c r="N190" s="4">
        <v>0</v>
      </c>
      <c r="O190" s="111">
        <v>38.123800000000003</v>
      </c>
      <c r="P190" s="111">
        <v>149045</v>
      </c>
      <c r="Q190" s="111">
        <v>-3572.99</v>
      </c>
      <c r="R190" s="111">
        <v>25.416599999999999</v>
      </c>
      <c r="S190" s="111">
        <v>121822</v>
      </c>
      <c r="T190" s="1">
        <v>0</v>
      </c>
      <c r="U190" s="166">
        <v>797.31299999999999</v>
      </c>
    </row>
    <row r="191" spans="1:21" ht="25.5" hidden="1">
      <c r="A191" s="6">
        <v>20</v>
      </c>
      <c r="B191" s="6">
        <v>70.599999999999994</v>
      </c>
      <c r="C191" s="1" t="s">
        <v>183</v>
      </c>
      <c r="D191" s="8" t="s">
        <v>38</v>
      </c>
      <c r="E191" s="1" t="s">
        <v>171</v>
      </c>
      <c r="F191" s="1" t="s">
        <v>14</v>
      </c>
      <c r="G191" s="109">
        <v>797.31299999999999</v>
      </c>
      <c r="H191" s="94">
        <f t="shared" si="19"/>
        <v>4.8131370328425828E-2</v>
      </c>
      <c r="I191" s="124">
        <f t="shared" si="20"/>
        <v>4.4889716981132075E-2</v>
      </c>
      <c r="J191" s="124">
        <f t="shared" si="21"/>
        <v>189.43584905660379</v>
      </c>
      <c r="K191" s="124">
        <f t="shared" si="22"/>
        <v>-0.13584811320754717</v>
      </c>
      <c r="L191" s="124">
        <f t="shared" si="23"/>
        <v>3.4384433962264149E-2</v>
      </c>
      <c r="M191" s="124">
        <f t="shared" si="24"/>
        <v>151.03207547169811</v>
      </c>
      <c r="N191" s="4">
        <v>0</v>
      </c>
      <c r="O191" s="111">
        <v>4.7583099999999998</v>
      </c>
      <c r="P191" s="111">
        <v>20080.2</v>
      </c>
      <c r="Q191" s="111">
        <v>-14.399900000000001</v>
      </c>
      <c r="R191" s="111">
        <v>3.6447500000000002</v>
      </c>
      <c r="S191" s="111">
        <v>16009.4</v>
      </c>
      <c r="T191" s="1">
        <v>0</v>
      </c>
      <c r="U191" s="166">
        <v>106</v>
      </c>
    </row>
    <row r="192" spans="1:21" ht="25.5" hidden="1">
      <c r="A192" s="6">
        <v>20</v>
      </c>
      <c r="B192" s="6">
        <v>70.599999999999994</v>
      </c>
      <c r="C192" s="1" t="s">
        <v>184</v>
      </c>
      <c r="D192" s="8" t="s">
        <v>40</v>
      </c>
      <c r="E192" s="1" t="s">
        <v>171</v>
      </c>
      <c r="F192" s="1" t="s">
        <v>14</v>
      </c>
      <c r="G192" s="109">
        <v>106</v>
      </c>
      <c r="H192" s="94">
        <f t="shared" si="19"/>
        <v>4.8131370328425828E-2</v>
      </c>
      <c r="I192" s="124">
        <f t="shared" si="20"/>
        <v>5.2493918120525472E-2</v>
      </c>
      <c r="J192" s="124">
        <f t="shared" si="21"/>
        <v>298.79984245036025</v>
      </c>
      <c r="K192" s="124">
        <f t="shared" si="22"/>
        <v>-1.3781886425245014</v>
      </c>
      <c r="L192" s="124">
        <f t="shared" si="23"/>
        <v>4.0800259493524248E-2</v>
      </c>
      <c r="M192" s="124">
        <f t="shared" si="24"/>
        <v>246.12034012186928</v>
      </c>
      <c r="N192" s="4">
        <v>0</v>
      </c>
      <c r="O192" s="111">
        <v>22.6569</v>
      </c>
      <c r="P192" s="111">
        <v>128965</v>
      </c>
      <c r="Q192" s="111">
        <v>-594.84</v>
      </c>
      <c r="R192" s="111">
        <v>17.6098</v>
      </c>
      <c r="S192" s="111">
        <v>106228</v>
      </c>
      <c r="T192" s="1">
        <v>0</v>
      </c>
      <c r="U192" s="166">
        <v>431.61</v>
      </c>
    </row>
    <row r="193" spans="1:21" ht="25.5" hidden="1">
      <c r="A193" s="6">
        <v>20</v>
      </c>
      <c r="B193" s="6">
        <v>70.599999999999994</v>
      </c>
      <c r="C193" s="1" t="s">
        <v>186</v>
      </c>
      <c r="D193" s="8" t="s">
        <v>44</v>
      </c>
      <c r="E193" s="1" t="s">
        <v>171</v>
      </c>
      <c r="F193" s="1" t="s">
        <v>14</v>
      </c>
      <c r="G193" s="109">
        <v>223.245</v>
      </c>
      <c r="H193" s="94">
        <f t="shared" si="19"/>
        <v>5.49263873159683E-2</v>
      </c>
      <c r="I193" s="124">
        <f t="shared" si="20"/>
        <v>5.2011467222110239E-2</v>
      </c>
      <c r="J193" s="124">
        <f t="shared" si="21"/>
        <v>291.65580416134736</v>
      </c>
      <c r="K193" s="124">
        <f t="shared" si="22"/>
        <v>-2.1578086855248717</v>
      </c>
      <c r="L193" s="124">
        <f t="shared" si="23"/>
        <v>4.0800824206589169E-2</v>
      </c>
      <c r="M193" s="124">
        <f t="shared" si="24"/>
        <v>246.12421330824878</v>
      </c>
      <c r="N193" s="4">
        <v>0</v>
      </c>
      <c r="O193" s="111">
        <v>11.6113</v>
      </c>
      <c r="P193" s="111">
        <v>65110.7</v>
      </c>
      <c r="Q193" s="111">
        <v>-481.72</v>
      </c>
      <c r="R193" s="111">
        <v>9.1085799999999999</v>
      </c>
      <c r="S193" s="111">
        <v>54946</v>
      </c>
      <c r="T193" s="1">
        <v>0</v>
      </c>
      <c r="U193" s="166">
        <v>223.245</v>
      </c>
    </row>
    <row r="194" spans="1:21" ht="25.5" hidden="1">
      <c r="A194" s="6">
        <v>20</v>
      </c>
      <c r="B194" s="6">
        <v>70.599999999999994</v>
      </c>
      <c r="C194" s="1" t="s">
        <v>185</v>
      </c>
      <c r="D194" s="8" t="s">
        <v>42</v>
      </c>
      <c r="E194" s="1" t="s">
        <v>171</v>
      </c>
      <c r="F194" s="1" t="s">
        <v>14</v>
      </c>
      <c r="G194" s="109">
        <v>431.61</v>
      </c>
      <c r="H194" s="94">
        <f t="shared" si="19"/>
        <v>5.49263873159683E-2</v>
      </c>
      <c r="I194" s="124">
        <f t="shared" si="20"/>
        <v>5.0612909855771486E-2</v>
      </c>
      <c r="J194" s="124">
        <f t="shared" si="21"/>
        <v>230.79011726461752</v>
      </c>
      <c r="K194" s="124">
        <f t="shared" si="22"/>
        <v>-3.1507582885663696</v>
      </c>
      <c r="L194" s="124">
        <f t="shared" si="23"/>
        <v>3.2147928023396354E-2</v>
      </c>
      <c r="M194" s="124">
        <f t="shared" si="24"/>
        <v>189.10357337476594</v>
      </c>
      <c r="N194" s="4">
        <v>0</v>
      </c>
      <c r="O194" s="111">
        <v>26.841999999999999</v>
      </c>
      <c r="P194" s="111">
        <v>122397</v>
      </c>
      <c r="Q194" s="111">
        <v>-1670.97</v>
      </c>
      <c r="R194" s="111">
        <v>17.049299999999999</v>
      </c>
      <c r="S194" s="111">
        <v>100289</v>
      </c>
      <c r="T194" s="1">
        <v>0</v>
      </c>
      <c r="U194" s="166">
        <v>530.33900000000006</v>
      </c>
    </row>
    <row r="195" spans="1:21" ht="25.5" hidden="1">
      <c r="A195" s="6">
        <v>20</v>
      </c>
      <c r="B195" s="6">
        <v>70.599999999999994</v>
      </c>
      <c r="C195" s="1" t="s">
        <v>187</v>
      </c>
      <c r="D195" s="8" t="s">
        <v>46</v>
      </c>
      <c r="E195" s="1" t="s">
        <v>171</v>
      </c>
      <c r="F195" s="1" t="s">
        <v>14</v>
      </c>
      <c r="G195" s="109">
        <v>530.34100000000001</v>
      </c>
      <c r="H195" s="94">
        <f t="shared" si="19"/>
        <v>2.831257078142696E-2</v>
      </c>
      <c r="I195" s="124">
        <f t="shared" si="20"/>
        <v>4.6350615098988419E-2</v>
      </c>
      <c r="J195" s="124">
        <f t="shared" si="21"/>
        <v>262.13454097478871</v>
      </c>
      <c r="K195" s="124">
        <f t="shared" si="22"/>
        <v>-0.68483334200891843</v>
      </c>
      <c r="L195" s="124">
        <f t="shared" si="23"/>
        <v>3.5131088091891798E-2</v>
      </c>
      <c r="M195" s="124">
        <f t="shared" si="24"/>
        <v>221.83297763434143</v>
      </c>
      <c r="N195" s="4">
        <v>0</v>
      </c>
      <c r="O195" s="111">
        <v>106.85299999999999</v>
      </c>
      <c r="P195" s="111">
        <v>604304</v>
      </c>
      <c r="Q195" s="111">
        <v>-1578.76</v>
      </c>
      <c r="R195" s="111">
        <v>80.988399999999999</v>
      </c>
      <c r="S195" s="111">
        <v>511396</v>
      </c>
      <c r="T195" s="1">
        <v>0</v>
      </c>
      <c r="U195" s="166">
        <v>2305.3200000000002</v>
      </c>
    </row>
    <row r="196" spans="1:21" ht="25.5" hidden="1">
      <c r="A196" s="6">
        <v>20</v>
      </c>
      <c r="B196" s="6">
        <v>70.599999999999994</v>
      </c>
      <c r="C196" s="1" t="s">
        <v>188</v>
      </c>
      <c r="D196" s="8" t="s">
        <v>48</v>
      </c>
      <c r="E196" s="1" t="s">
        <v>171</v>
      </c>
      <c r="F196" s="1" t="s">
        <v>14</v>
      </c>
      <c r="G196" s="109">
        <v>2305.3200000000002</v>
      </c>
      <c r="H196" s="94">
        <f t="shared" si="19"/>
        <v>2.831257078142696E-2</v>
      </c>
      <c r="I196" s="124">
        <f t="shared" si="20"/>
        <v>4.7664788081212286E-2</v>
      </c>
      <c r="J196" s="124">
        <f t="shared" si="21"/>
        <v>243.33394447145852</v>
      </c>
      <c r="K196" s="124">
        <f t="shared" si="22"/>
        <v>-0.44654799958548891</v>
      </c>
      <c r="L196" s="124">
        <f t="shared" si="23"/>
        <v>3.5700364291465059E-2</v>
      </c>
      <c r="M196" s="124">
        <f t="shared" si="24"/>
        <v>204.65089398879226</v>
      </c>
      <c r="N196" s="4">
        <v>0</v>
      </c>
      <c r="O196" s="111">
        <v>23.917999999999999</v>
      </c>
      <c r="P196" s="111">
        <v>122104</v>
      </c>
      <c r="Q196" s="111">
        <v>-224.07599999999999</v>
      </c>
      <c r="R196" s="111">
        <v>17.914300000000001</v>
      </c>
      <c r="S196" s="111">
        <v>102693</v>
      </c>
      <c r="T196" s="1">
        <v>0</v>
      </c>
      <c r="U196" s="166">
        <v>501.79599999999999</v>
      </c>
    </row>
    <row r="197" spans="1:21" ht="25.5" hidden="1">
      <c r="A197" s="6">
        <v>20</v>
      </c>
      <c r="B197" s="6">
        <v>70.599999999999994</v>
      </c>
      <c r="C197" s="1" t="s">
        <v>189</v>
      </c>
      <c r="D197" s="8" t="s">
        <v>50</v>
      </c>
      <c r="E197" s="1" t="s">
        <v>171</v>
      </c>
      <c r="F197" s="1" t="s">
        <v>14</v>
      </c>
      <c r="G197" s="109">
        <v>501.79599999999999</v>
      </c>
      <c r="H197" s="94">
        <f t="shared" si="19"/>
        <v>2.831257078142696E-2</v>
      </c>
      <c r="I197" s="124">
        <f t="shared" si="20"/>
        <v>3.7670619928684444E-2</v>
      </c>
      <c r="J197" s="124">
        <f t="shared" si="21"/>
        <v>154.64219980349014</v>
      </c>
      <c r="K197" s="124">
        <f t="shared" si="22"/>
        <v>-1.0271677207161078</v>
      </c>
      <c r="L197" s="124">
        <f t="shared" si="23"/>
        <v>2.9324947066882552E-2</v>
      </c>
      <c r="M197" s="124">
        <f t="shared" si="24"/>
        <v>140.95085869279418</v>
      </c>
      <c r="N197" s="4">
        <v>0</v>
      </c>
      <c r="O197" s="111">
        <v>163.327</v>
      </c>
      <c r="P197" s="111">
        <v>670476</v>
      </c>
      <c r="Q197" s="111">
        <v>-4453.45</v>
      </c>
      <c r="R197" s="111">
        <v>127.143</v>
      </c>
      <c r="S197" s="111">
        <v>611115</v>
      </c>
      <c r="T197" s="1">
        <v>0</v>
      </c>
      <c r="U197" s="166">
        <v>4335.66</v>
      </c>
    </row>
    <row r="198" spans="1:21" ht="25.5" hidden="1">
      <c r="A198" s="6">
        <v>20</v>
      </c>
      <c r="B198" s="6">
        <v>70.599999999999994</v>
      </c>
      <c r="C198" s="1" t="s">
        <v>190</v>
      </c>
      <c r="D198" s="8" t="s">
        <v>52</v>
      </c>
      <c r="E198" s="1" t="s">
        <v>171</v>
      </c>
      <c r="F198" s="1" t="s">
        <v>14</v>
      </c>
      <c r="G198" s="109">
        <v>4335.66</v>
      </c>
      <c r="H198" s="94">
        <f t="shared" si="19"/>
        <v>5.0962627406568517E-3</v>
      </c>
      <c r="I198" s="124">
        <f t="shared" si="20"/>
        <v>2.9325000686972257E-2</v>
      </c>
      <c r="J198" s="124">
        <f t="shared" si="21"/>
        <v>140.95100513855249</v>
      </c>
      <c r="K198" s="124">
        <f t="shared" si="22"/>
        <v>-6.4923196501544711E-4</v>
      </c>
      <c r="L198" s="124">
        <f t="shared" si="23"/>
        <v>2.9325000686972257E-2</v>
      </c>
      <c r="M198" s="124">
        <f t="shared" si="24"/>
        <v>140.95100513855249</v>
      </c>
      <c r="N198" s="4">
        <v>0</v>
      </c>
      <c r="O198" s="111">
        <v>74.702799999999996</v>
      </c>
      <c r="P198" s="111">
        <v>359060</v>
      </c>
      <c r="Q198" s="111">
        <v>-1.6538600000000001</v>
      </c>
      <c r="R198" s="111">
        <v>74.702799999999996</v>
      </c>
      <c r="S198" s="111">
        <v>359060</v>
      </c>
      <c r="T198" s="1">
        <v>0</v>
      </c>
      <c r="U198" s="166">
        <v>2547.41</v>
      </c>
    </row>
    <row r="199" spans="1:21" ht="25.5" hidden="1">
      <c r="A199" s="6">
        <v>20</v>
      </c>
      <c r="B199" s="6">
        <v>70.599999999999994</v>
      </c>
      <c r="C199" s="1" t="s">
        <v>191</v>
      </c>
      <c r="D199" s="8" t="s">
        <v>54</v>
      </c>
      <c r="E199" s="1" t="s">
        <v>171</v>
      </c>
      <c r="F199" s="1" t="s">
        <v>14</v>
      </c>
      <c r="G199" s="109">
        <v>2547.41</v>
      </c>
      <c r="H199" s="94">
        <f t="shared" si="19"/>
        <v>5.0962627406568517E-3</v>
      </c>
      <c r="I199" s="124">
        <f t="shared" si="20"/>
        <v>2.506255917954571E-2</v>
      </c>
      <c r="J199" s="124">
        <f t="shared" si="21"/>
        <v>115.13995423256712</v>
      </c>
      <c r="K199" s="124">
        <f t="shared" si="22"/>
        <v>-1.373483191570877E-3</v>
      </c>
      <c r="L199" s="124">
        <f t="shared" si="23"/>
        <v>2.2540288111627435E-2</v>
      </c>
      <c r="M199" s="124">
        <f t="shared" si="24"/>
        <v>128.51007332223472</v>
      </c>
      <c r="N199" s="4">
        <v>0</v>
      </c>
      <c r="O199" s="111">
        <v>0.217838</v>
      </c>
      <c r="P199" s="111">
        <v>1000.77</v>
      </c>
      <c r="Q199" s="111">
        <v>-1.1938000000000001E-2</v>
      </c>
      <c r="R199" s="111">
        <v>0.19591500000000001</v>
      </c>
      <c r="S199" s="111">
        <v>1116.98</v>
      </c>
      <c r="T199" s="1">
        <v>0</v>
      </c>
      <c r="U199" s="166">
        <v>8.69177</v>
      </c>
    </row>
    <row r="200" spans="1:21" ht="25.5" hidden="1">
      <c r="A200" s="6">
        <v>23</v>
      </c>
      <c r="B200" s="6">
        <v>81.19</v>
      </c>
      <c r="C200" s="1" t="s">
        <v>193</v>
      </c>
      <c r="D200" s="8" t="s">
        <v>12</v>
      </c>
      <c r="E200" s="1" t="s">
        <v>194</v>
      </c>
      <c r="F200" s="1" t="s">
        <v>14</v>
      </c>
      <c r="G200" s="109">
        <v>791.97400000000005</v>
      </c>
      <c r="H200" s="94">
        <f t="shared" si="19"/>
        <v>6.3420158550396385E-2</v>
      </c>
      <c r="I200" s="124">
        <f t="shared" si="20"/>
        <v>2.9284799753527258E-2</v>
      </c>
      <c r="J200" s="124">
        <f t="shared" si="21"/>
        <v>156.67307260086821</v>
      </c>
      <c r="K200" s="124">
        <f t="shared" si="22"/>
        <v>-0.95705919638776016</v>
      </c>
      <c r="L200" s="124">
        <f t="shared" si="23"/>
        <v>2.3719591804781469E-2</v>
      </c>
      <c r="M200" s="124">
        <f t="shared" si="24"/>
        <v>133.48796803935483</v>
      </c>
      <c r="N200" s="4">
        <v>0</v>
      </c>
      <c r="O200" s="111">
        <v>23.192799999999998</v>
      </c>
      <c r="P200" s="111">
        <v>124081</v>
      </c>
      <c r="Q200" s="111">
        <v>-757.96600000000001</v>
      </c>
      <c r="R200" s="111">
        <v>18.785299999999999</v>
      </c>
      <c r="S200" s="111">
        <v>105719</v>
      </c>
      <c r="T200" s="1">
        <v>0</v>
      </c>
      <c r="U200" s="166">
        <v>791.97400000000005</v>
      </c>
    </row>
    <row r="201" spans="1:21" ht="25.5" hidden="1">
      <c r="A201" s="6">
        <v>23</v>
      </c>
      <c r="B201" s="6">
        <v>81.19</v>
      </c>
      <c r="C201" s="1" t="s">
        <v>197</v>
      </c>
      <c r="D201" s="8" t="s">
        <v>20</v>
      </c>
      <c r="E201" s="1" t="s">
        <v>194</v>
      </c>
      <c r="F201" s="1" t="s">
        <v>14</v>
      </c>
      <c r="G201" s="109">
        <v>1544.96</v>
      </c>
      <c r="H201" s="94">
        <f t="shared" si="19"/>
        <v>9.7395243488108737E-3</v>
      </c>
      <c r="I201" s="124">
        <f t="shared" si="20"/>
        <v>3.0485176946007952E-2</v>
      </c>
      <c r="J201" s="124">
        <f t="shared" si="21"/>
        <v>160.84145777034593</v>
      </c>
      <c r="K201" s="124">
        <f t="shared" si="22"/>
        <v>-1.4420788605383776</v>
      </c>
      <c r="L201" s="124">
        <f t="shared" si="23"/>
        <v>2.2954956030994789E-2</v>
      </c>
      <c r="M201" s="124">
        <f t="shared" si="24"/>
        <v>130.30352797145372</v>
      </c>
      <c r="N201" s="4">
        <v>0</v>
      </c>
      <c r="O201" s="111">
        <v>6.1256000000000004</v>
      </c>
      <c r="P201" s="111">
        <v>32319</v>
      </c>
      <c r="Q201" s="111">
        <v>-289.767</v>
      </c>
      <c r="R201" s="111">
        <v>4.6124999999999998</v>
      </c>
      <c r="S201" s="111">
        <v>26182.799999999999</v>
      </c>
      <c r="T201" s="1">
        <v>0</v>
      </c>
      <c r="U201" s="166">
        <v>200.93700000000001</v>
      </c>
    </row>
    <row r="202" spans="1:21" ht="25.5" hidden="1">
      <c r="A202" s="6">
        <v>23</v>
      </c>
      <c r="B202" s="6">
        <v>81.19</v>
      </c>
      <c r="C202" s="1" t="s">
        <v>195</v>
      </c>
      <c r="D202" s="8" t="s">
        <v>16</v>
      </c>
      <c r="E202" s="1" t="s">
        <v>194</v>
      </c>
      <c r="F202" s="1" t="s">
        <v>14</v>
      </c>
      <c r="G202" s="109">
        <v>200.93700000000001</v>
      </c>
      <c r="H202" s="94">
        <f t="shared" si="19"/>
        <v>9.7395243488108737E-3</v>
      </c>
      <c r="I202" s="124">
        <f t="shared" si="20"/>
        <v>3.3838558704042114E-2</v>
      </c>
      <c r="J202" s="124">
        <f t="shared" si="21"/>
        <v>165.55198924134649</v>
      </c>
      <c r="K202" s="124">
        <f t="shared" si="22"/>
        <v>-1.001080143145703</v>
      </c>
      <c r="L202" s="124">
        <f t="shared" si="23"/>
        <v>2.5919157702236083E-2</v>
      </c>
      <c r="M202" s="124">
        <f t="shared" si="24"/>
        <v>135.16627921432953</v>
      </c>
      <c r="N202" s="4">
        <v>0</v>
      </c>
      <c r="O202" s="111">
        <v>25.312899999999999</v>
      </c>
      <c r="P202" s="111">
        <v>123841</v>
      </c>
      <c r="Q202" s="111">
        <v>-748.85699999999997</v>
      </c>
      <c r="R202" s="111">
        <v>19.3888</v>
      </c>
      <c r="S202" s="111">
        <v>101111</v>
      </c>
      <c r="T202" s="1">
        <v>0</v>
      </c>
      <c r="U202" s="166">
        <v>748.04899999999998</v>
      </c>
    </row>
    <row r="203" spans="1:21" ht="25.5" hidden="1">
      <c r="A203" s="6">
        <v>23</v>
      </c>
      <c r="B203" s="6">
        <v>81.19</v>
      </c>
      <c r="C203" s="1" t="s">
        <v>215</v>
      </c>
      <c r="D203" s="8" t="s">
        <v>56</v>
      </c>
      <c r="E203" s="1" t="s">
        <v>194</v>
      </c>
      <c r="F203" s="1" t="s">
        <v>14</v>
      </c>
      <c r="G203" s="109">
        <v>7.6427699999999996</v>
      </c>
      <c r="H203" s="94">
        <f t="shared" si="19"/>
        <v>9.7395243488108737E-3</v>
      </c>
      <c r="I203" s="124">
        <f t="shared" si="20"/>
        <v>4.6183525787075387E-2</v>
      </c>
      <c r="J203" s="124">
        <f t="shared" si="21"/>
        <v>165.35767916321458</v>
      </c>
      <c r="K203" s="124">
        <f t="shared" si="22"/>
        <v>-2.8743203707539355</v>
      </c>
      <c r="L203" s="124">
        <f t="shared" si="23"/>
        <v>3.428975507456504E-2</v>
      </c>
      <c r="M203" s="124">
        <f t="shared" si="24"/>
        <v>140.47289250207126</v>
      </c>
      <c r="N203" s="4">
        <v>0</v>
      </c>
      <c r="O203" s="111">
        <v>71.351699999999994</v>
      </c>
      <c r="P203" s="111">
        <v>255471</v>
      </c>
      <c r="Q203" s="111">
        <v>-4440.71</v>
      </c>
      <c r="R203" s="111">
        <v>52.976300000000002</v>
      </c>
      <c r="S203" s="111">
        <v>217025</v>
      </c>
      <c r="T203" s="1">
        <v>0</v>
      </c>
      <c r="U203" s="166">
        <v>1544.96</v>
      </c>
    </row>
    <row r="204" spans="1:21" ht="25.5" hidden="1">
      <c r="A204" s="6">
        <v>23</v>
      </c>
      <c r="B204" s="6">
        <v>81.19</v>
      </c>
      <c r="C204" s="1" t="s">
        <v>196</v>
      </c>
      <c r="D204" s="8" t="s">
        <v>18</v>
      </c>
      <c r="E204" s="1" t="s">
        <v>194</v>
      </c>
      <c r="F204" s="1" t="s">
        <v>14</v>
      </c>
      <c r="G204" s="109">
        <v>748.04899999999998</v>
      </c>
      <c r="H204" s="94">
        <f t="shared" si="19"/>
        <v>9.7395243488108737E-3</v>
      </c>
      <c r="I204" s="124">
        <f t="shared" si="20"/>
        <v>4.6088185290675848E-2</v>
      </c>
      <c r="J204" s="124">
        <f t="shared" si="21"/>
        <v>163.37947936676159</v>
      </c>
      <c r="K204" s="124">
        <f t="shared" si="22"/>
        <v>-2.69020335165927</v>
      </c>
      <c r="L204" s="124">
        <f t="shared" si="23"/>
        <v>3.5520964430019203E-2</v>
      </c>
      <c r="M204" s="124">
        <f t="shared" si="24"/>
        <v>137.29880108630852</v>
      </c>
      <c r="N204" s="4">
        <v>0</v>
      </c>
      <c r="O204" s="111">
        <v>208.738</v>
      </c>
      <c r="P204" s="111">
        <v>739962</v>
      </c>
      <c r="Q204" s="111">
        <v>-12184.2</v>
      </c>
      <c r="R204" s="111">
        <v>160.87799999999999</v>
      </c>
      <c r="S204" s="111">
        <v>621840</v>
      </c>
      <c r="T204" s="1">
        <v>0</v>
      </c>
      <c r="U204" s="166">
        <v>4529.1000000000004</v>
      </c>
    </row>
    <row r="205" spans="1:21" ht="25.5" hidden="1">
      <c r="A205" s="6">
        <v>23</v>
      </c>
      <c r="B205" s="6">
        <v>81.19</v>
      </c>
      <c r="C205" s="1" t="s">
        <v>198</v>
      </c>
      <c r="D205" s="8" t="s">
        <v>22</v>
      </c>
      <c r="E205" s="1" t="s">
        <v>194</v>
      </c>
      <c r="F205" s="1" t="s">
        <v>14</v>
      </c>
      <c r="G205" s="109">
        <v>4529.08</v>
      </c>
      <c r="H205" s="94">
        <f t="shared" si="19"/>
        <v>9.7395243488108737E-3</v>
      </c>
      <c r="I205" s="124">
        <f t="shared" si="20"/>
        <v>3.5628079534997498E-2</v>
      </c>
      <c r="J205" s="124">
        <f t="shared" si="21"/>
        <v>239.63063052569044</v>
      </c>
      <c r="K205" s="124">
        <f t="shared" si="22"/>
        <v>-7.0424233246747194</v>
      </c>
      <c r="L205" s="124">
        <f t="shared" si="23"/>
        <v>2.8725320038672553E-2</v>
      </c>
      <c r="M205" s="124">
        <f t="shared" si="24"/>
        <v>225.75685214737504</v>
      </c>
      <c r="N205" s="4">
        <v>0</v>
      </c>
      <c r="O205" s="111">
        <v>6.1172700000000004</v>
      </c>
      <c r="P205" s="111">
        <v>41144.1</v>
      </c>
      <c r="Q205" s="111">
        <v>-1209.17</v>
      </c>
      <c r="R205" s="111">
        <v>4.93208</v>
      </c>
      <c r="S205" s="111">
        <v>38762</v>
      </c>
      <c r="T205" s="1">
        <v>0</v>
      </c>
      <c r="U205" s="166">
        <v>171.69800000000001</v>
      </c>
    </row>
    <row r="206" spans="1:21" ht="25.5" hidden="1">
      <c r="A206" s="6">
        <v>23</v>
      </c>
      <c r="B206" s="6">
        <v>81.19</v>
      </c>
      <c r="C206" s="1" t="s">
        <v>199</v>
      </c>
      <c r="D206" s="8" t="s">
        <v>24</v>
      </c>
      <c r="E206" s="1" t="s">
        <v>194</v>
      </c>
      <c r="F206" s="1" t="s">
        <v>14</v>
      </c>
      <c r="G206" s="109">
        <v>171.69800000000001</v>
      </c>
      <c r="H206" s="94">
        <f t="shared" si="19"/>
        <v>3.3975084937712349E-3</v>
      </c>
      <c r="I206" s="124">
        <f t="shared" si="20"/>
        <v>4.9117827241168067E-2</v>
      </c>
      <c r="J206" s="124">
        <f t="shared" si="21"/>
        <v>273.91872575045949</v>
      </c>
      <c r="K206" s="124">
        <f t="shared" si="22"/>
        <v>-7.3258457559049761</v>
      </c>
      <c r="L206" s="124">
        <f t="shared" si="23"/>
        <v>4.1594173303383025E-2</v>
      </c>
      <c r="M206" s="124">
        <f t="shared" si="24"/>
        <v>243.60697025389695</v>
      </c>
      <c r="N206" s="4">
        <v>0</v>
      </c>
      <c r="O206" s="111">
        <v>144.31800000000001</v>
      </c>
      <c r="P206" s="111">
        <v>804828</v>
      </c>
      <c r="Q206" s="111">
        <v>-21524.799999999999</v>
      </c>
      <c r="R206" s="111">
        <v>122.212</v>
      </c>
      <c r="S206" s="111">
        <v>715766</v>
      </c>
      <c r="T206" s="1">
        <v>0</v>
      </c>
      <c r="U206" s="166">
        <v>2938.2</v>
      </c>
    </row>
    <row r="207" spans="1:21" ht="25.5" hidden="1">
      <c r="A207" s="6">
        <v>23</v>
      </c>
      <c r="B207" s="6">
        <v>81.19</v>
      </c>
      <c r="C207" s="1" t="s">
        <v>200</v>
      </c>
      <c r="D207" s="8" t="s">
        <v>26</v>
      </c>
      <c r="E207" s="1" t="s">
        <v>194</v>
      </c>
      <c r="F207" s="1" t="s">
        <v>14</v>
      </c>
      <c r="G207" s="109">
        <v>2938.2</v>
      </c>
      <c r="H207" s="94">
        <f t="shared" si="19"/>
        <v>3.5107587768969425E-2</v>
      </c>
      <c r="I207" s="124">
        <f t="shared" si="20"/>
        <v>4.479846576266288E-2</v>
      </c>
      <c r="J207" s="124">
        <f t="shared" si="21"/>
        <v>259.9069100893567</v>
      </c>
      <c r="K207" s="124">
        <f t="shared" si="22"/>
        <v>-2.3541330475204125</v>
      </c>
      <c r="L207" s="124">
        <f t="shared" si="23"/>
        <v>3.2753980105493873E-2</v>
      </c>
      <c r="M207" s="124">
        <f t="shared" si="24"/>
        <v>207.19339338616055</v>
      </c>
      <c r="N207" s="4">
        <v>0</v>
      </c>
      <c r="O207" s="111">
        <v>148.79900000000001</v>
      </c>
      <c r="P207" s="111">
        <v>863286</v>
      </c>
      <c r="Q207" s="111">
        <v>-7819.3</v>
      </c>
      <c r="R207" s="111">
        <v>108.79300000000001</v>
      </c>
      <c r="S207" s="111">
        <v>688197</v>
      </c>
      <c r="T207" s="1">
        <v>0</v>
      </c>
      <c r="U207" s="166">
        <v>3321.52</v>
      </c>
    </row>
    <row r="208" spans="1:21" ht="25.5" hidden="1">
      <c r="A208" s="6">
        <v>23</v>
      </c>
      <c r="B208" s="6">
        <v>81.19</v>
      </c>
      <c r="C208" s="1" t="s">
        <v>201</v>
      </c>
      <c r="D208" s="8" t="s">
        <v>28</v>
      </c>
      <c r="E208" s="1" t="s">
        <v>194</v>
      </c>
      <c r="F208" s="1" t="s">
        <v>14</v>
      </c>
      <c r="G208" s="109">
        <v>3321.52</v>
      </c>
      <c r="H208" s="94">
        <f t="shared" si="19"/>
        <v>3.5107587768969425E-2</v>
      </c>
      <c r="I208" s="124">
        <f t="shared" si="20"/>
        <v>1.6704923471446375E-2</v>
      </c>
      <c r="J208" s="124">
        <f t="shared" si="21"/>
        <v>121.08458041550476</v>
      </c>
      <c r="K208" s="124">
        <f t="shared" si="22"/>
        <v>-0.91501609475732326</v>
      </c>
      <c r="L208" s="124">
        <f t="shared" si="23"/>
        <v>1.1575403265576946E-2</v>
      </c>
      <c r="M208" s="124">
        <f t="shared" si="24"/>
        <v>96.998036349942154</v>
      </c>
      <c r="N208" s="4">
        <v>0</v>
      </c>
      <c r="O208" s="111">
        <v>186.30500000000001</v>
      </c>
      <c r="P208" s="111">
        <v>1350420</v>
      </c>
      <c r="Q208" s="111">
        <v>-10204.9</v>
      </c>
      <c r="R208" s="111">
        <v>129.09700000000001</v>
      </c>
      <c r="S208" s="111">
        <v>1081790</v>
      </c>
      <c r="T208" s="1">
        <v>0</v>
      </c>
      <c r="U208" s="166">
        <v>11152.7</v>
      </c>
    </row>
    <row r="209" spans="1:21" ht="25.5" hidden="1">
      <c r="A209" s="6">
        <v>23</v>
      </c>
      <c r="B209" s="6">
        <v>81.19</v>
      </c>
      <c r="C209" s="1" t="s">
        <v>202</v>
      </c>
      <c r="D209" s="8" t="s">
        <v>30</v>
      </c>
      <c r="E209" s="1" t="s">
        <v>194</v>
      </c>
      <c r="F209" s="1" t="s">
        <v>14</v>
      </c>
      <c r="G209" s="109">
        <v>11152.7</v>
      </c>
      <c r="H209" s="94">
        <f t="shared" si="19"/>
        <v>0.23952434881087203</v>
      </c>
      <c r="I209" s="124">
        <f t="shared" si="20"/>
        <v>1.2989630961220317E-2</v>
      </c>
      <c r="J209" s="124">
        <f t="shared" si="21"/>
        <v>105.0418799744682</v>
      </c>
      <c r="K209" s="124">
        <f t="shared" si="22"/>
        <v>-3.93239282504201E-4</v>
      </c>
      <c r="L209" s="124">
        <f t="shared" si="23"/>
        <v>8.7585160290228874E-3</v>
      </c>
      <c r="M209" s="124">
        <f t="shared" si="24"/>
        <v>79.384370888532843</v>
      </c>
      <c r="N209" s="4">
        <v>0</v>
      </c>
      <c r="O209" s="111">
        <v>19.9435</v>
      </c>
      <c r="P209" s="111">
        <v>161275</v>
      </c>
      <c r="Q209" s="111">
        <v>-0.60375599999999996</v>
      </c>
      <c r="R209" s="111">
        <v>13.4473</v>
      </c>
      <c r="S209" s="111">
        <v>121882</v>
      </c>
      <c r="T209" s="1">
        <v>0</v>
      </c>
      <c r="U209" s="166">
        <v>1535.34</v>
      </c>
    </row>
    <row r="210" spans="1:21" ht="25.5" hidden="1">
      <c r="A210" s="6">
        <v>23</v>
      </c>
      <c r="B210" s="6">
        <v>81.19</v>
      </c>
      <c r="C210" s="1" t="s">
        <v>203</v>
      </c>
      <c r="D210" s="8" t="s">
        <v>32</v>
      </c>
      <c r="E210" s="1" t="s">
        <v>194</v>
      </c>
      <c r="F210" s="1" t="s">
        <v>14</v>
      </c>
      <c r="G210" s="109">
        <v>1535.34</v>
      </c>
      <c r="H210" s="94">
        <f t="shared" si="19"/>
        <v>0.23952434881087203</v>
      </c>
      <c r="I210" s="124">
        <f t="shared" si="20"/>
        <v>5.7462374581939792E-2</v>
      </c>
      <c r="J210" s="124">
        <f t="shared" si="21"/>
        <v>227.08821070234114</v>
      </c>
      <c r="K210" s="124">
        <f t="shared" si="22"/>
        <v>-4.953511705685619E-2</v>
      </c>
      <c r="L210" s="124">
        <f t="shared" si="23"/>
        <v>4.5228678929765884E-2</v>
      </c>
      <c r="M210" s="124">
        <f t="shared" si="24"/>
        <v>179.1772575250836</v>
      </c>
      <c r="N210" s="4">
        <v>0</v>
      </c>
      <c r="O210" s="111">
        <v>137.44999999999999</v>
      </c>
      <c r="P210" s="111">
        <v>543195</v>
      </c>
      <c r="Q210" s="111">
        <v>-118.488</v>
      </c>
      <c r="R210" s="111">
        <v>108.187</v>
      </c>
      <c r="S210" s="111">
        <v>428592</v>
      </c>
      <c r="T210" s="1">
        <v>0</v>
      </c>
      <c r="U210" s="166">
        <v>2392</v>
      </c>
    </row>
    <row r="211" spans="1:21" ht="25.5" hidden="1">
      <c r="A211" s="6">
        <v>23</v>
      </c>
      <c r="B211" s="6">
        <v>81.19</v>
      </c>
      <c r="C211" s="1" t="s">
        <v>204</v>
      </c>
      <c r="D211" s="8" t="s">
        <v>34</v>
      </c>
      <c r="E211" s="1" t="s">
        <v>194</v>
      </c>
      <c r="F211" s="1" t="s">
        <v>14</v>
      </c>
      <c r="G211" s="109">
        <v>2392</v>
      </c>
      <c r="H211" s="94">
        <f t="shared" si="19"/>
        <v>3.3975084937712348E-2</v>
      </c>
      <c r="I211" s="124">
        <f t="shared" si="20"/>
        <v>5.3085884125649664E-2</v>
      </c>
      <c r="J211" s="124">
        <f t="shared" si="21"/>
        <v>168.62754981718547</v>
      </c>
      <c r="K211" s="124">
        <f t="shared" si="22"/>
        <v>-0.30949033360276951</v>
      </c>
      <c r="L211" s="124">
        <f t="shared" si="23"/>
        <v>4.5053926236900993E-2</v>
      </c>
      <c r="M211" s="124">
        <f t="shared" si="24"/>
        <v>149.51366473380727</v>
      </c>
      <c r="N211" s="4">
        <v>0</v>
      </c>
      <c r="O211" s="111">
        <v>29.488199999999999</v>
      </c>
      <c r="P211" s="111">
        <v>93669.4</v>
      </c>
      <c r="Q211" s="111">
        <v>-171.916</v>
      </c>
      <c r="R211" s="111">
        <v>25.026599999999998</v>
      </c>
      <c r="S211" s="111">
        <v>83052</v>
      </c>
      <c r="T211" s="1">
        <v>0</v>
      </c>
      <c r="U211" s="166">
        <v>555.48099999999999</v>
      </c>
    </row>
    <row r="212" spans="1:21" ht="25.5" hidden="1">
      <c r="A212" s="6">
        <v>23</v>
      </c>
      <c r="B212" s="6">
        <v>81.19</v>
      </c>
      <c r="C212" s="1" t="s">
        <v>205</v>
      </c>
      <c r="D212" s="8" t="s">
        <v>36</v>
      </c>
      <c r="E212" s="1" t="s">
        <v>194</v>
      </c>
      <c r="F212" s="1" t="s">
        <v>14</v>
      </c>
      <c r="G212" s="109">
        <v>555.48099999999999</v>
      </c>
      <c r="H212" s="94">
        <f t="shared" si="19"/>
        <v>0</v>
      </c>
      <c r="I212" s="124">
        <f t="shared" si="20"/>
        <v>5.4378207523756002E-2</v>
      </c>
      <c r="J212" s="124">
        <f t="shared" si="21"/>
        <v>212.59160787692238</v>
      </c>
      <c r="K212" s="124">
        <f t="shared" si="22"/>
        <v>-5.096364782637222</v>
      </c>
      <c r="L212" s="124">
        <f t="shared" si="23"/>
        <v>3.6253184345429804E-2</v>
      </c>
      <c r="M212" s="124">
        <f t="shared" si="24"/>
        <v>173.76184947353107</v>
      </c>
      <c r="N212" s="4">
        <v>0</v>
      </c>
      <c r="O212" s="111">
        <v>38.123800000000003</v>
      </c>
      <c r="P212" s="111">
        <v>149045</v>
      </c>
      <c r="Q212" s="111">
        <v>-3572.99</v>
      </c>
      <c r="R212" s="111">
        <v>25.416599999999999</v>
      </c>
      <c r="S212" s="111">
        <v>121822</v>
      </c>
      <c r="T212" s="1">
        <v>0</v>
      </c>
      <c r="U212" s="166">
        <v>701.08600000000001</v>
      </c>
    </row>
    <row r="213" spans="1:21" ht="25.5" hidden="1">
      <c r="A213" s="6">
        <v>23</v>
      </c>
      <c r="B213" s="6">
        <v>81.19</v>
      </c>
      <c r="C213" s="1" t="s">
        <v>206</v>
      </c>
      <c r="D213" s="8" t="s">
        <v>38</v>
      </c>
      <c r="E213" s="1" t="s">
        <v>194</v>
      </c>
      <c r="F213" s="1" t="s">
        <v>14</v>
      </c>
      <c r="G213" s="109">
        <v>701.08600000000001</v>
      </c>
      <c r="H213" s="94">
        <f t="shared" si="19"/>
        <v>4.8131370328425828E-2</v>
      </c>
      <c r="I213" s="124">
        <f t="shared" si="20"/>
        <v>5.1051103567550861E-2</v>
      </c>
      <c r="J213" s="124">
        <f t="shared" si="21"/>
        <v>215.43707111498304</v>
      </c>
      <c r="K213" s="124">
        <f t="shared" si="22"/>
        <v>-0.15449409270568243</v>
      </c>
      <c r="L213" s="124">
        <f t="shared" si="23"/>
        <v>3.9103906581923212E-2</v>
      </c>
      <c r="M213" s="124">
        <f t="shared" si="24"/>
        <v>171.76214610951132</v>
      </c>
      <c r="N213" s="4">
        <v>0</v>
      </c>
      <c r="O213" s="111">
        <v>4.7583099999999998</v>
      </c>
      <c r="P213" s="111">
        <v>20080.2</v>
      </c>
      <c r="Q213" s="111">
        <v>-14.399900000000001</v>
      </c>
      <c r="R213" s="111">
        <v>3.6447500000000002</v>
      </c>
      <c r="S213" s="111">
        <v>16009.4</v>
      </c>
      <c r="T213" s="1">
        <v>0</v>
      </c>
      <c r="U213" s="166">
        <v>93.206800000000001</v>
      </c>
    </row>
    <row r="214" spans="1:21" ht="25.5" hidden="1">
      <c r="A214" s="6">
        <v>23</v>
      </c>
      <c r="B214" s="6">
        <v>81.19</v>
      </c>
      <c r="C214" s="1" t="s">
        <v>207</v>
      </c>
      <c r="D214" s="8" t="s">
        <v>40</v>
      </c>
      <c r="E214" s="1" t="s">
        <v>194</v>
      </c>
      <c r="F214" s="1" t="s">
        <v>14</v>
      </c>
      <c r="G214" s="109">
        <v>93.206800000000001</v>
      </c>
      <c r="H214" s="94">
        <f t="shared" si="19"/>
        <v>4.8131370328425828E-2</v>
      </c>
      <c r="I214" s="124">
        <f t="shared" si="20"/>
        <v>5.9698987402475236E-2</v>
      </c>
      <c r="J214" s="124">
        <f t="shared" si="21"/>
        <v>339.81170903169539</v>
      </c>
      <c r="K214" s="124">
        <f t="shared" si="22"/>
        <v>-1.5673523591704237</v>
      </c>
      <c r="L214" s="124">
        <f t="shared" si="23"/>
        <v>4.640031197384057E-2</v>
      </c>
      <c r="M214" s="124">
        <f t="shared" si="24"/>
        <v>279.90166500227917</v>
      </c>
      <c r="N214" s="4">
        <v>0</v>
      </c>
      <c r="O214" s="111">
        <v>22.6569</v>
      </c>
      <c r="P214" s="111">
        <v>128965</v>
      </c>
      <c r="Q214" s="111">
        <v>-594.84</v>
      </c>
      <c r="R214" s="111">
        <v>17.6098</v>
      </c>
      <c r="S214" s="111">
        <v>106228</v>
      </c>
      <c r="T214" s="1">
        <v>0</v>
      </c>
      <c r="U214" s="166">
        <v>379.51900000000001</v>
      </c>
    </row>
    <row r="215" spans="1:21" ht="25.5" hidden="1">
      <c r="A215" s="6">
        <v>23</v>
      </c>
      <c r="B215" s="6">
        <v>81.19</v>
      </c>
      <c r="C215" s="1" t="s">
        <v>209</v>
      </c>
      <c r="D215" s="8" t="s">
        <v>44</v>
      </c>
      <c r="E215" s="1" t="s">
        <v>194</v>
      </c>
      <c r="F215" s="1" t="s">
        <v>14</v>
      </c>
      <c r="G215" s="109">
        <v>196.30199999999999</v>
      </c>
      <c r="H215" s="94">
        <f t="shared" si="19"/>
        <v>5.49263873159683E-2</v>
      </c>
      <c r="I215" s="124">
        <f t="shared" si="20"/>
        <v>5.9150186956831823E-2</v>
      </c>
      <c r="J215" s="124">
        <f t="shared" si="21"/>
        <v>331.68638118816926</v>
      </c>
      <c r="K215" s="124">
        <f t="shared" si="22"/>
        <v>-2.4539739788692936</v>
      </c>
      <c r="L215" s="124">
        <f t="shared" si="23"/>
        <v>4.6400851748835979E-2</v>
      </c>
      <c r="M215" s="124">
        <f t="shared" si="24"/>
        <v>279.90545180385328</v>
      </c>
      <c r="N215" s="4">
        <v>0</v>
      </c>
      <c r="O215" s="111">
        <v>11.6113</v>
      </c>
      <c r="P215" s="111">
        <v>65110.7</v>
      </c>
      <c r="Q215" s="111">
        <v>-481.72</v>
      </c>
      <c r="R215" s="111">
        <v>9.1085799999999999</v>
      </c>
      <c r="S215" s="111">
        <v>54946</v>
      </c>
      <c r="T215" s="1">
        <v>0</v>
      </c>
      <c r="U215" s="166">
        <v>196.30199999999999</v>
      </c>
    </row>
    <row r="216" spans="1:21" ht="25.5" hidden="1">
      <c r="A216" s="6">
        <v>23</v>
      </c>
      <c r="B216" s="6">
        <v>81.19</v>
      </c>
      <c r="C216" s="1" t="s">
        <v>208</v>
      </c>
      <c r="D216" s="8" t="s">
        <v>42</v>
      </c>
      <c r="E216" s="1" t="s">
        <v>194</v>
      </c>
      <c r="F216" s="1" t="s">
        <v>14</v>
      </c>
      <c r="G216" s="109">
        <v>379.51900000000001</v>
      </c>
      <c r="H216" s="94">
        <f t="shared" si="19"/>
        <v>5.49263873159683E-2</v>
      </c>
      <c r="I216" s="124">
        <f t="shared" si="20"/>
        <v>5.7559850063902969E-2</v>
      </c>
      <c r="J216" s="124">
        <f t="shared" si="21"/>
        <v>262.46751241604693</v>
      </c>
      <c r="K216" s="124">
        <f t="shared" si="22"/>
        <v>-3.5832196803993721</v>
      </c>
      <c r="L216" s="124">
        <f t="shared" si="23"/>
        <v>3.6560433339337638E-2</v>
      </c>
      <c r="M216" s="124">
        <f t="shared" si="24"/>
        <v>215.05922818935866</v>
      </c>
      <c r="N216" s="4">
        <v>0</v>
      </c>
      <c r="O216" s="111">
        <v>26.841999999999999</v>
      </c>
      <c r="P216" s="111">
        <v>122397</v>
      </c>
      <c r="Q216" s="111">
        <v>-1670.97</v>
      </c>
      <c r="R216" s="111">
        <v>17.049299999999999</v>
      </c>
      <c r="S216" s="111">
        <v>100289</v>
      </c>
      <c r="T216" s="1">
        <v>0</v>
      </c>
      <c r="U216" s="166">
        <v>466.33199999999999</v>
      </c>
    </row>
    <row r="217" spans="1:21" ht="25.5" hidden="1">
      <c r="A217" s="6">
        <v>23</v>
      </c>
      <c r="B217" s="6">
        <v>81.19</v>
      </c>
      <c r="C217" s="1" t="s">
        <v>210</v>
      </c>
      <c r="D217" s="8" t="s">
        <v>46</v>
      </c>
      <c r="E217" s="1" t="s">
        <v>194</v>
      </c>
      <c r="F217" s="1" t="s">
        <v>14</v>
      </c>
      <c r="G217" s="109">
        <v>466.334</v>
      </c>
      <c r="H217" s="94">
        <f t="shared" si="19"/>
        <v>2.831257078142696E-2</v>
      </c>
      <c r="I217" s="124">
        <f t="shared" si="20"/>
        <v>5.2712509064718388E-2</v>
      </c>
      <c r="J217" s="124">
        <f t="shared" si="21"/>
        <v>298.11404525699402</v>
      </c>
      <c r="K217" s="124">
        <f t="shared" si="22"/>
        <v>-0.77883073765841682</v>
      </c>
      <c r="L217" s="124">
        <f t="shared" si="23"/>
        <v>3.9953036125677695E-2</v>
      </c>
      <c r="M217" s="124">
        <f t="shared" si="24"/>
        <v>252.28085580807956</v>
      </c>
      <c r="N217" s="4">
        <v>0</v>
      </c>
      <c r="O217" s="111">
        <v>106.85299999999999</v>
      </c>
      <c r="P217" s="111">
        <v>604304</v>
      </c>
      <c r="Q217" s="111">
        <v>-1578.76</v>
      </c>
      <c r="R217" s="111">
        <v>80.988399999999999</v>
      </c>
      <c r="S217" s="111">
        <v>511396</v>
      </c>
      <c r="T217" s="1">
        <v>0</v>
      </c>
      <c r="U217" s="166">
        <v>2027.09</v>
      </c>
    </row>
    <row r="218" spans="1:21" ht="25.5" hidden="1">
      <c r="A218" s="6">
        <v>23</v>
      </c>
      <c r="B218" s="6">
        <v>81.19</v>
      </c>
      <c r="C218" s="1" t="s">
        <v>211</v>
      </c>
      <c r="D218" s="8" t="s">
        <v>48</v>
      </c>
      <c r="E218" s="1" t="s">
        <v>194</v>
      </c>
      <c r="F218" s="1" t="s">
        <v>14</v>
      </c>
      <c r="G218" s="109">
        <v>2027.09</v>
      </c>
      <c r="H218" s="94">
        <f t="shared" ref="H218:H265" si="25">VLOOKUP(D218,BLDPERC,4, FALSE)</f>
        <v>2.831257078142696E-2</v>
      </c>
      <c r="I218" s="124">
        <f t="shared" ref="I218:I265" si="26">O218/$U218</f>
        <v>5.420694187904404E-2</v>
      </c>
      <c r="J218" s="124">
        <f t="shared" ref="J218:J265" si="27">P218/$U218</f>
        <v>276.73235350776798</v>
      </c>
      <c r="K218" s="124">
        <f t="shared" ref="K218:K265" si="28">Q218/$U218</f>
        <v>-0.50783822679524515</v>
      </c>
      <c r="L218" s="124">
        <f t="shared" ref="L218:L265" si="29">R218/$U218</f>
        <v>4.0600360352193277E-2</v>
      </c>
      <c r="M218" s="124">
        <f t="shared" ref="M218:M265" si="30">S218/$U218</f>
        <v>232.73992317019275</v>
      </c>
      <c r="N218" s="4">
        <v>0</v>
      </c>
      <c r="O218" s="111">
        <v>23.917999999999999</v>
      </c>
      <c r="P218" s="111">
        <v>122104</v>
      </c>
      <c r="Q218" s="111">
        <v>-224.07599999999999</v>
      </c>
      <c r="R218" s="111">
        <v>17.914300000000001</v>
      </c>
      <c r="S218" s="111">
        <v>102693</v>
      </c>
      <c r="T218" s="1">
        <v>0</v>
      </c>
      <c r="U218" s="166">
        <v>441.23500000000001</v>
      </c>
    </row>
    <row r="219" spans="1:21" ht="25.5" hidden="1">
      <c r="A219" s="6">
        <v>23</v>
      </c>
      <c r="B219" s="6">
        <v>81.19</v>
      </c>
      <c r="C219" s="1" t="s">
        <v>212</v>
      </c>
      <c r="D219" s="8" t="s">
        <v>50</v>
      </c>
      <c r="E219" s="1" t="s">
        <v>194</v>
      </c>
      <c r="F219" s="1" t="s">
        <v>14</v>
      </c>
      <c r="G219" s="109">
        <v>441.23500000000001</v>
      </c>
      <c r="H219" s="94">
        <f t="shared" si="25"/>
        <v>2.831257078142696E-2</v>
      </c>
      <c r="I219" s="124">
        <f t="shared" si="26"/>
        <v>4.2841104923683045E-2</v>
      </c>
      <c r="J219" s="124">
        <f t="shared" si="27"/>
        <v>175.86763159068195</v>
      </c>
      <c r="K219" s="124">
        <f t="shared" si="28"/>
        <v>-1.1681517368369974</v>
      </c>
      <c r="L219" s="124">
        <f t="shared" si="29"/>
        <v>3.3349945834502764E-2</v>
      </c>
      <c r="M219" s="124">
        <f t="shared" si="30"/>
        <v>160.29708398143947</v>
      </c>
      <c r="N219" s="4">
        <v>0</v>
      </c>
      <c r="O219" s="111">
        <v>163.327</v>
      </c>
      <c r="P219" s="111">
        <v>670476</v>
      </c>
      <c r="Q219" s="111">
        <v>-4453.45</v>
      </c>
      <c r="R219" s="111">
        <v>127.143</v>
      </c>
      <c r="S219" s="111">
        <v>611115</v>
      </c>
      <c r="T219" s="1">
        <v>0</v>
      </c>
      <c r="U219" s="166">
        <v>3812.39</v>
      </c>
    </row>
    <row r="220" spans="1:21" ht="25.5" hidden="1">
      <c r="A220" s="6">
        <v>23</v>
      </c>
      <c r="B220" s="6">
        <v>81.19</v>
      </c>
      <c r="C220" s="1" t="s">
        <v>213</v>
      </c>
      <c r="D220" s="8" t="s">
        <v>52</v>
      </c>
      <c r="E220" s="1" t="s">
        <v>194</v>
      </c>
      <c r="F220" s="1" t="s">
        <v>14</v>
      </c>
      <c r="G220" s="109">
        <v>3812.39</v>
      </c>
      <c r="H220" s="94">
        <f t="shared" si="25"/>
        <v>5.0962627406568517E-3</v>
      </c>
      <c r="I220" s="124">
        <f t="shared" si="26"/>
        <v>3.3350059822496829E-2</v>
      </c>
      <c r="J220" s="124">
        <f t="shared" si="27"/>
        <v>160.29750531259486</v>
      </c>
      <c r="K220" s="124">
        <f t="shared" si="28"/>
        <v>-7.3834354184896167E-4</v>
      </c>
      <c r="L220" s="124">
        <f t="shared" si="29"/>
        <v>3.3350059822496829E-2</v>
      </c>
      <c r="M220" s="124">
        <f t="shared" si="30"/>
        <v>160.29750531259486</v>
      </c>
      <c r="N220" s="4">
        <v>0</v>
      </c>
      <c r="O220" s="111">
        <v>74.702799999999996</v>
      </c>
      <c r="P220" s="111">
        <v>359060</v>
      </c>
      <c r="Q220" s="111">
        <v>-1.6538600000000001</v>
      </c>
      <c r="R220" s="111">
        <v>74.702799999999996</v>
      </c>
      <c r="S220" s="111">
        <v>359060</v>
      </c>
      <c r="T220" s="1">
        <v>0</v>
      </c>
      <c r="U220" s="166">
        <v>2239.96</v>
      </c>
    </row>
    <row r="221" spans="1:21" ht="25.5" hidden="1">
      <c r="A221" s="6">
        <v>23</v>
      </c>
      <c r="B221" s="6">
        <v>81.19</v>
      </c>
      <c r="C221" s="1" t="s">
        <v>214</v>
      </c>
      <c r="D221" s="8" t="s">
        <v>54</v>
      </c>
      <c r="E221" s="1" t="s">
        <v>194</v>
      </c>
      <c r="F221" s="1" t="s">
        <v>14</v>
      </c>
      <c r="G221" s="109">
        <v>2239.96</v>
      </c>
      <c r="H221" s="94">
        <f t="shared" si="25"/>
        <v>5.0962627406568517E-3</v>
      </c>
      <c r="I221" s="124">
        <f t="shared" si="26"/>
        <v>2.8502493205997303E-2</v>
      </c>
      <c r="J221" s="124">
        <f t="shared" si="27"/>
        <v>130.94336215796105</v>
      </c>
      <c r="K221" s="124">
        <f t="shared" si="28"/>
        <v>-1.5619991181207863E-3</v>
      </c>
      <c r="L221" s="124">
        <f t="shared" si="29"/>
        <v>2.5634030593619853E-2</v>
      </c>
      <c r="M221" s="124">
        <f t="shared" si="30"/>
        <v>146.1485822548631</v>
      </c>
      <c r="N221" s="4">
        <v>0</v>
      </c>
      <c r="O221" s="111">
        <v>0.217838</v>
      </c>
      <c r="P221" s="111">
        <v>1000.77</v>
      </c>
      <c r="Q221" s="111">
        <v>-1.1938000000000001E-2</v>
      </c>
      <c r="R221" s="111">
        <v>0.19591500000000001</v>
      </c>
      <c r="S221" s="111">
        <v>1116.98</v>
      </c>
      <c r="T221" s="1">
        <v>0</v>
      </c>
      <c r="U221" s="166">
        <v>7.6427699999999996</v>
      </c>
    </row>
    <row r="222" spans="1:21" ht="25.5" hidden="1">
      <c r="A222" s="6">
        <v>25</v>
      </c>
      <c r="B222" s="6">
        <v>88.25</v>
      </c>
      <c r="C222" s="1" t="s">
        <v>216</v>
      </c>
      <c r="D222" s="8" t="s">
        <v>12</v>
      </c>
      <c r="E222" s="1" t="s">
        <v>217</v>
      </c>
      <c r="F222" s="1" t="s">
        <v>14</v>
      </c>
      <c r="G222" s="109">
        <v>729.11900000000003</v>
      </c>
      <c r="H222" s="94">
        <f t="shared" si="25"/>
        <v>6.3420158550396385E-2</v>
      </c>
      <c r="I222" s="124">
        <f t="shared" si="26"/>
        <v>3.1809347993948855E-2</v>
      </c>
      <c r="J222" s="124">
        <f t="shared" si="27"/>
        <v>170.17935343887623</v>
      </c>
      <c r="K222" s="124">
        <f t="shared" si="28"/>
        <v>-1.039564186367383</v>
      </c>
      <c r="L222" s="124">
        <f t="shared" si="29"/>
        <v>2.576438139727534E-2</v>
      </c>
      <c r="M222" s="124">
        <f t="shared" si="30"/>
        <v>144.99553570816286</v>
      </c>
      <c r="N222" s="4">
        <v>0</v>
      </c>
      <c r="O222" s="111">
        <v>23.192799999999998</v>
      </c>
      <c r="P222" s="111">
        <v>124081</v>
      </c>
      <c r="Q222" s="111">
        <v>-757.96600000000001</v>
      </c>
      <c r="R222" s="111">
        <v>18.785299999999999</v>
      </c>
      <c r="S222" s="111">
        <v>105719</v>
      </c>
      <c r="T222" s="1">
        <v>0</v>
      </c>
      <c r="U222" s="166">
        <v>729.11900000000003</v>
      </c>
    </row>
    <row r="223" spans="1:21" ht="25.5" hidden="1">
      <c r="A223" s="6">
        <v>25</v>
      </c>
      <c r="B223" s="6">
        <v>88.25</v>
      </c>
      <c r="C223" s="1" t="s">
        <v>220</v>
      </c>
      <c r="D223" s="8" t="s">
        <v>20</v>
      </c>
      <c r="E223" s="1" t="s">
        <v>217</v>
      </c>
      <c r="F223" s="1" t="s">
        <v>14</v>
      </c>
      <c r="G223" s="109">
        <v>1422.34</v>
      </c>
      <c r="H223" s="94">
        <f t="shared" si="25"/>
        <v>9.7395243488108737E-3</v>
      </c>
      <c r="I223" s="124">
        <f t="shared" si="26"/>
        <v>3.3113141250878428E-2</v>
      </c>
      <c r="J223" s="124">
        <f t="shared" si="27"/>
        <v>174.70674090491377</v>
      </c>
      <c r="K223" s="124">
        <f t="shared" si="28"/>
        <v>-1.5663927779879994</v>
      </c>
      <c r="L223" s="124">
        <f t="shared" si="29"/>
        <v>2.4933780204335367E-2</v>
      </c>
      <c r="M223" s="124">
        <f t="shared" si="30"/>
        <v>141.53629925941942</v>
      </c>
      <c r="N223" s="4">
        <v>0</v>
      </c>
      <c r="O223" s="111">
        <v>6.1256000000000004</v>
      </c>
      <c r="P223" s="111">
        <v>32319</v>
      </c>
      <c r="Q223" s="111">
        <v>-289.767</v>
      </c>
      <c r="R223" s="111">
        <v>4.6124999999999998</v>
      </c>
      <c r="S223" s="111">
        <v>26182.799999999999</v>
      </c>
      <c r="T223" s="1">
        <v>0</v>
      </c>
      <c r="U223" s="166">
        <v>184.99</v>
      </c>
    </row>
    <row r="224" spans="1:21" ht="25.5" hidden="1">
      <c r="A224" s="6">
        <v>25</v>
      </c>
      <c r="B224" s="6">
        <v>88.25</v>
      </c>
      <c r="C224" s="1" t="s">
        <v>218</v>
      </c>
      <c r="D224" s="8" t="s">
        <v>16</v>
      </c>
      <c r="E224" s="1" t="s">
        <v>217</v>
      </c>
      <c r="F224" s="1" t="s">
        <v>14</v>
      </c>
      <c r="G224" s="109">
        <v>184.99</v>
      </c>
      <c r="H224" s="94">
        <f t="shared" si="25"/>
        <v>9.7395243488108737E-3</v>
      </c>
      <c r="I224" s="124">
        <f t="shared" si="26"/>
        <v>3.6755677528024631E-2</v>
      </c>
      <c r="J224" s="124">
        <f t="shared" si="27"/>
        <v>179.82372074112797</v>
      </c>
      <c r="K224" s="124">
        <f t="shared" si="28"/>
        <v>-1.0873802056107336</v>
      </c>
      <c r="L224" s="124">
        <f t="shared" si="29"/>
        <v>2.8153569146773541E-2</v>
      </c>
      <c r="M224" s="124">
        <f t="shared" si="30"/>
        <v>146.81855143172447</v>
      </c>
      <c r="N224" s="4">
        <v>0</v>
      </c>
      <c r="O224" s="111">
        <v>25.312899999999999</v>
      </c>
      <c r="P224" s="111">
        <v>123841</v>
      </c>
      <c r="Q224" s="111">
        <v>-748.85699999999997</v>
      </c>
      <c r="R224" s="111">
        <v>19.3888</v>
      </c>
      <c r="S224" s="111">
        <v>101111</v>
      </c>
      <c r="T224" s="1">
        <v>0</v>
      </c>
      <c r="U224" s="166">
        <v>688.68</v>
      </c>
    </row>
    <row r="225" spans="1:21" ht="25.5" hidden="1">
      <c r="A225" s="6">
        <v>25</v>
      </c>
      <c r="B225" s="6">
        <v>88.25</v>
      </c>
      <c r="C225" s="1" t="s">
        <v>238</v>
      </c>
      <c r="D225" s="8" t="s">
        <v>56</v>
      </c>
      <c r="E225" s="1" t="s">
        <v>217</v>
      </c>
      <c r="F225" s="1" t="s">
        <v>14</v>
      </c>
      <c r="G225" s="109">
        <v>7.0362</v>
      </c>
      <c r="H225" s="94">
        <f t="shared" si="25"/>
        <v>9.7395243488108737E-3</v>
      </c>
      <c r="I225" s="124">
        <f t="shared" si="26"/>
        <v>5.0165009772628201E-2</v>
      </c>
      <c r="J225" s="124">
        <f t="shared" si="27"/>
        <v>179.61317265913917</v>
      </c>
      <c r="K225" s="124">
        <f t="shared" si="28"/>
        <v>-3.1221156685461988</v>
      </c>
      <c r="L225" s="124">
        <f t="shared" si="29"/>
        <v>3.7245876513351241E-2</v>
      </c>
      <c r="M225" s="124">
        <f t="shared" si="30"/>
        <v>152.58306733973595</v>
      </c>
      <c r="N225" s="4">
        <v>0</v>
      </c>
      <c r="O225" s="111">
        <v>71.351699999999994</v>
      </c>
      <c r="P225" s="111">
        <v>255471</v>
      </c>
      <c r="Q225" s="111">
        <v>-4440.71</v>
      </c>
      <c r="R225" s="111">
        <v>52.976300000000002</v>
      </c>
      <c r="S225" s="111">
        <v>217025</v>
      </c>
      <c r="T225" s="1">
        <v>0</v>
      </c>
      <c r="U225" s="166">
        <v>1422.34</v>
      </c>
    </row>
    <row r="226" spans="1:21" ht="25.5" hidden="1">
      <c r="A226" s="6">
        <v>25</v>
      </c>
      <c r="B226" s="6">
        <v>88.25</v>
      </c>
      <c r="C226" s="1" t="s">
        <v>219</v>
      </c>
      <c r="D226" s="8" t="s">
        <v>18</v>
      </c>
      <c r="E226" s="1" t="s">
        <v>217</v>
      </c>
      <c r="F226" s="1" t="s">
        <v>14</v>
      </c>
      <c r="G226" s="109">
        <v>688.68</v>
      </c>
      <c r="H226" s="94">
        <f t="shared" si="25"/>
        <v>9.7395243488108737E-3</v>
      </c>
      <c r="I226" s="124">
        <f t="shared" si="26"/>
        <v>5.0061276126293575E-2</v>
      </c>
      <c r="J226" s="124">
        <f t="shared" si="27"/>
        <v>177.46381590781002</v>
      </c>
      <c r="K226" s="124">
        <f t="shared" si="28"/>
        <v>-2.9221157651121801</v>
      </c>
      <c r="L226" s="124">
        <f t="shared" si="29"/>
        <v>3.8583094504334899E-2</v>
      </c>
      <c r="M226" s="124">
        <f t="shared" si="30"/>
        <v>149.13481946926001</v>
      </c>
      <c r="N226" s="4">
        <v>0</v>
      </c>
      <c r="O226" s="111">
        <v>208.738</v>
      </c>
      <c r="P226" s="111">
        <v>739962</v>
      </c>
      <c r="Q226" s="111">
        <v>-12184.2</v>
      </c>
      <c r="R226" s="111">
        <v>160.87799999999999</v>
      </c>
      <c r="S226" s="111">
        <v>621840</v>
      </c>
      <c r="T226" s="1">
        <v>0</v>
      </c>
      <c r="U226" s="166">
        <v>4169.6499999999996</v>
      </c>
    </row>
    <row r="227" spans="1:21" ht="25.5" hidden="1">
      <c r="A227" s="6">
        <v>25</v>
      </c>
      <c r="B227" s="6">
        <v>88.25</v>
      </c>
      <c r="C227" s="1" t="s">
        <v>221</v>
      </c>
      <c r="D227" s="8" t="s">
        <v>22</v>
      </c>
      <c r="E227" s="1" t="s">
        <v>217</v>
      </c>
      <c r="F227" s="1" t="s">
        <v>14</v>
      </c>
      <c r="G227" s="109">
        <v>4169.63</v>
      </c>
      <c r="H227" s="94">
        <f t="shared" si="25"/>
        <v>9.7395243488108737E-3</v>
      </c>
      <c r="I227" s="124">
        <f t="shared" si="26"/>
        <v>3.8699508448735064E-2</v>
      </c>
      <c r="J227" s="124">
        <f t="shared" si="27"/>
        <v>260.28873101327883</v>
      </c>
      <c r="K227" s="124">
        <f t="shared" si="28"/>
        <v>-7.6495372332685951</v>
      </c>
      <c r="L227" s="124">
        <f t="shared" si="29"/>
        <v>3.1201675196588875E-2</v>
      </c>
      <c r="M227" s="124">
        <f t="shared" si="30"/>
        <v>245.2189206116239</v>
      </c>
      <c r="N227" s="4">
        <v>0</v>
      </c>
      <c r="O227" s="111">
        <v>6.1172700000000004</v>
      </c>
      <c r="P227" s="111">
        <v>41144.1</v>
      </c>
      <c r="Q227" s="111">
        <v>-1209.17</v>
      </c>
      <c r="R227" s="111">
        <v>4.93208</v>
      </c>
      <c r="S227" s="111">
        <v>38762</v>
      </c>
      <c r="T227" s="1">
        <v>0</v>
      </c>
      <c r="U227" s="166">
        <v>158.071</v>
      </c>
    </row>
    <row r="228" spans="1:21" ht="25.5" hidden="1">
      <c r="A228" s="6">
        <v>25</v>
      </c>
      <c r="B228" s="6">
        <v>88.25</v>
      </c>
      <c r="C228" s="1" t="s">
        <v>222</v>
      </c>
      <c r="D228" s="8" t="s">
        <v>24</v>
      </c>
      <c r="E228" s="1" t="s">
        <v>217</v>
      </c>
      <c r="F228" s="1" t="s">
        <v>14</v>
      </c>
      <c r="G228" s="109">
        <v>158.071</v>
      </c>
      <c r="H228" s="94">
        <f t="shared" si="25"/>
        <v>3.3975084937712349E-3</v>
      </c>
      <c r="I228" s="124">
        <f t="shared" si="26"/>
        <v>5.335211330087504E-2</v>
      </c>
      <c r="J228" s="124">
        <f t="shared" si="27"/>
        <v>297.53235662714741</v>
      </c>
      <c r="K228" s="124">
        <f t="shared" si="28"/>
        <v>-7.9573827823187333</v>
      </c>
      <c r="L228" s="124">
        <f t="shared" si="29"/>
        <v>4.5179869945027928E-2</v>
      </c>
      <c r="M228" s="124">
        <f t="shared" si="30"/>
        <v>264.60752455628625</v>
      </c>
      <c r="N228" s="4">
        <v>0</v>
      </c>
      <c r="O228" s="111">
        <v>144.31800000000001</v>
      </c>
      <c r="P228" s="111">
        <v>804828</v>
      </c>
      <c r="Q228" s="111">
        <v>-21524.799999999999</v>
      </c>
      <c r="R228" s="111">
        <v>122.212</v>
      </c>
      <c r="S228" s="111">
        <v>715766</v>
      </c>
      <c r="T228" s="1">
        <v>0</v>
      </c>
      <c r="U228" s="166">
        <v>2705.01</v>
      </c>
    </row>
    <row r="229" spans="1:21" ht="25.5" hidden="1">
      <c r="A229" s="6">
        <v>25</v>
      </c>
      <c r="B229" s="6">
        <v>88.25</v>
      </c>
      <c r="C229" s="1" t="s">
        <v>223</v>
      </c>
      <c r="D229" s="8" t="s">
        <v>26</v>
      </c>
      <c r="E229" s="1" t="s">
        <v>217</v>
      </c>
      <c r="F229" s="1" t="s">
        <v>14</v>
      </c>
      <c r="G229" s="109">
        <v>2705.01</v>
      </c>
      <c r="H229" s="94">
        <f t="shared" si="25"/>
        <v>3.5107587768969425E-2</v>
      </c>
      <c r="I229" s="124">
        <f t="shared" si="26"/>
        <v>4.8660518656594397E-2</v>
      </c>
      <c r="J229" s="124">
        <f t="shared" si="27"/>
        <v>282.31335230059847</v>
      </c>
      <c r="K229" s="124">
        <f t="shared" si="28"/>
        <v>-2.5570816573465449</v>
      </c>
      <c r="L229" s="124">
        <f t="shared" si="29"/>
        <v>3.5577684031524906E-2</v>
      </c>
      <c r="M229" s="124">
        <f t="shared" si="30"/>
        <v>225.05543019719414</v>
      </c>
      <c r="N229" s="4">
        <v>0</v>
      </c>
      <c r="O229" s="111">
        <v>148.79900000000001</v>
      </c>
      <c r="P229" s="111">
        <v>863286</v>
      </c>
      <c r="Q229" s="111">
        <v>-7819.3</v>
      </c>
      <c r="R229" s="111">
        <v>108.79300000000001</v>
      </c>
      <c r="S229" s="111">
        <v>688197</v>
      </c>
      <c r="T229" s="1">
        <v>0</v>
      </c>
      <c r="U229" s="166">
        <v>3057.9</v>
      </c>
    </row>
    <row r="230" spans="1:21" ht="25.5" hidden="1">
      <c r="A230" s="6">
        <v>25</v>
      </c>
      <c r="B230" s="6">
        <v>88.25</v>
      </c>
      <c r="C230" s="1" t="s">
        <v>224</v>
      </c>
      <c r="D230" s="8" t="s">
        <v>28</v>
      </c>
      <c r="E230" s="1" t="s">
        <v>217</v>
      </c>
      <c r="F230" s="1" t="s">
        <v>14</v>
      </c>
      <c r="G230" s="109">
        <v>3057.9</v>
      </c>
      <c r="H230" s="94">
        <f t="shared" si="25"/>
        <v>3.5107587768969425E-2</v>
      </c>
      <c r="I230" s="124">
        <f t="shared" si="26"/>
        <v>1.8144941368966459E-2</v>
      </c>
      <c r="J230" s="124">
        <f t="shared" si="27"/>
        <v>131.52245899723403</v>
      </c>
      <c r="K230" s="124">
        <f t="shared" si="28"/>
        <v>-0.99389341228719463</v>
      </c>
      <c r="L230" s="124">
        <f t="shared" si="29"/>
        <v>1.2573240095056294E-2</v>
      </c>
      <c r="M230" s="124">
        <f t="shared" si="30"/>
        <v>105.35957770072851</v>
      </c>
      <c r="N230" s="4">
        <v>0</v>
      </c>
      <c r="O230" s="111">
        <v>186.30500000000001</v>
      </c>
      <c r="P230" s="111">
        <v>1350420</v>
      </c>
      <c r="Q230" s="111">
        <v>-10204.9</v>
      </c>
      <c r="R230" s="111">
        <v>129.09700000000001</v>
      </c>
      <c r="S230" s="111">
        <v>1081790</v>
      </c>
      <c r="T230" s="1">
        <v>0</v>
      </c>
      <c r="U230" s="166">
        <v>10267.6</v>
      </c>
    </row>
    <row r="231" spans="1:21" ht="25.5" hidden="1">
      <c r="A231" s="6">
        <v>25</v>
      </c>
      <c r="B231" s="6">
        <v>88.25</v>
      </c>
      <c r="C231" s="1" t="s">
        <v>225</v>
      </c>
      <c r="D231" s="8" t="s">
        <v>30</v>
      </c>
      <c r="E231" s="1" t="s">
        <v>217</v>
      </c>
      <c r="F231" s="1" t="s">
        <v>14</v>
      </c>
      <c r="G231" s="109">
        <v>10267.6</v>
      </c>
      <c r="H231" s="94">
        <f t="shared" si="25"/>
        <v>0.23952434881087203</v>
      </c>
      <c r="I231" s="124">
        <f t="shared" si="26"/>
        <v>1.4109402967123928E-2</v>
      </c>
      <c r="J231" s="124">
        <f t="shared" si="27"/>
        <v>114.09702226404148</v>
      </c>
      <c r="K231" s="124">
        <f t="shared" si="28"/>
        <v>-4.2713850115671137E-4</v>
      </c>
      <c r="L231" s="124">
        <f t="shared" si="29"/>
        <v>9.5135444891721911E-3</v>
      </c>
      <c r="M231" s="124">
        <f t="shared" si="30"/>
        <v>86.227705891092256</v>
      </c>
      <c r="N231" s="4">
        <v>0</v>
      </c>
      <c r="O231" s="111">
        <v>19.9435</v>
      </c>
      <c r="P231" s="111">
        <v>161275</v>
      </c>
      <c r="Q231" s="111">
        <v>-0.60375599999999996</v>
      </c>
      <c r="R231" s="111">
        <v>13.4473</v>
      </c>
      <c r="S231" s="111">
        <v>121882</v>
      </c>
      <c r="T231" s="1">
        <v>0</v>
      </c>
      <c r="U231" s="166">
        <v>1413.49</v>
      </c>
    </row>
    <row r="232" spans="1:21" ht="25.5" hidden="1">
      <c r="A232" s="6">
        <v>25</v>
      </c>
      <c r="B232" s="6">
        <v>88.25</v>
      </c>
      <c r="C232" s="1" t="s">
        <v>226</v>
      </c>
      <c r="D232" s="8" t="s">
        <v>32</v>
      </c>
      <c r="E232" s="1" t="s">
        <v>217</v>
      </c>
      <c r="F232" s="1" t="s">
        <v>14</v>
      </c>
      <c r="G232" s="109">
        <v>1413.49</v>
      </c>
      <c r="H232" s="94">
        <f t="shared" si="25"/>
        <v>0.23952434881087203</v>
      </c>
      <c r="I232" s="124">
        <f t="shared" si="26"/>
        <v>6.2415991571911217E-2</v>
      </c>
      <c r="J232" s="124">
        <f t="shared" si="27"/>
        <v>246.66463835506957</v>
      </c>
      <c r="K232" s="124">
        <f t="shared" si="28"/>
        <v>-5.3805354742616343E-2</v>
      </c>
      <c r="L232" s="124">
        <f t="shared" si="29"/>
        <v>4.9127674646710508E-2</v>
      </c>
      <c r="M232" s="124">
        <f t="shared" si="30"/>
        <v>194.62346060231775</v>
      </c>
      <c r="N232" s="4">
        <v>0</v>
      </c>
      <c r="O232" s="111">
        <v>137.44999999999999</v>
      </c>
      <c r="P232" s="111">
        <v>543195</v>
      </c>
      <c r="Q232" s="111">
        <v>-118.488</v>
      </c>
      <c r="R232" s="111">
        <v>108.187</v>
      </c>
      <c r="S232" s="111">
        <v>428592</v>
      </c>
      <c r="T232" s="1">
        <v>0</v>
      </c>
      <c r="U232" s="166">
        <v>2202.16</v>
      </c>
    </row>
    <row r="233" spans="1:21" ht="25.5" hidden="1">
      <c r="A233" s="6">
        <v>25</v>
      </c>
      <c r="B233" s="6">
        <v>88.25</v>
      </c>
      <c r="C233" s="1" t="s">
        <v>227</v>
      </c>
      <c r="D233" s="8" t="s">
        <v>34</v>
      </c>
      <c r="E233" s="1" t="s">
        <v>217</v>
      </c>
      <c r="F233" s="1" t="s">
        <v>14</v>
      </c>
      <c r="G233" s="109">
        <v>2202.16</v>
      </c>
      <c r="H233" s="94">
        <f t="shared" si="25"/>
        <v>3.3975084937712348E-2</v>
      </c>
      <c r="I233" s="124">
        <f t="shared" si="26"/>
        <v>5.7662276713694893E-2</v>
      </c>
      <c r="J233" s="124">
        <f t="shared" si="27"/>
        <v>183.16448146735888</v>
      </c>
      <c r="K233" s="124">
        <f t="shared" si="28"/>
        <v>-0.33617067042110305</v>
      </c>
      <c r="L233" s="124">
        <f t="shared" si="29"/>
        <v>4.8937905141817964E-2</v>
      </c>
      <c r="M233" s="124">
        <f t="shared" si="30"/>
        <v>162.4028392925234</v>
      </c>
      <c r="N233" s="4">
        <v>0</v>
      </c>
      <c r="O233" s="111">
        <v>29.488199999999999</v>
      </c>
      <c r="P233" s="111">
        <v>93669.4</v>
      </c>
      <c r="Q233" s="111">
        <v>-171.916</v>
      </c>
      <c r="R233" s="111">
        <v>25.026599999999998</v>
      </c>
      <c r="S233" s="111">
        <v>83052</v>
      </c>
      <c r="T233" s="1">
        <v>0</v>
      </c>
      <c r="U233" s="166">
        <v>511.39499999999998</v>
      </c>
    </row>
    <row r="234" spans="1:21" ht="25.5" hidden="1">
      <c r="A234" s="6">
        <v>25</v>
      </c>
      <c r="B234" s="6">
        <v>88.25</v>
      </c>
      <c r="C234" s="1" t="s">
        <v>228</v>
      </c>
      <c r="D234" s="8" t="s">
        <v>36</v>
      </c>
      <c r="E234" s="1" t="s">
        <v>217</v>
      </c>
      <c r="F234" s="1" t="s">
        <v>14</v>
      </c>
      <c r="G234" s="109">
        <v>511.39499999999998</v>
      </c>
      <c r="H234" s="94">
        <f t="shared" si="25"/>
        <v>0</v>
      </c>
      <c r="I234" s="124">
        <f t="shared" si="26"/>
        <v>5.9066007275611836E-2</v>
      </c>
      <c r="J234" s="124">
        <f t="shared" si="27"/>
        <v>230.91856148635668</v>
      </c>
      <c r="K234" s="124">
        <f t="shared" si="28"/>
        <v>-5.5357087524246875</v>
      </c>
      <c r="L234" s="124">
        <f t="shared" si="29"/>
        <v>3.9378474352538717E-2</v>
      </c>
      <c r="M234" s="124">
        <f t="shared" si="30"/>
        <v>188.74139352135896</v>
      </c>
      <c r="N234" s="4">
        <v>0</v>
      </c>
      <c r="O234" s="111">
        <v>38.123800000000003</v>
      </c>
      <c r="P234" s="111">
        <v>149045</v>
      </c>
      <c r="Q234" s="111">
        <v>-3572.99</v>
      </c>
      <c r="R234" s="111">
        <v>25.416599999999999</v>
      </c>
      <c r="S234" s="111">
        <v>121822</v>
      </c>
      <c r="T234" s="1">
        <v>0</v>
      </c>
      <c r="U234" s="166">
        <v>645.44399999999996</v>
      </c>
    </row>
    <row r="235" spans="1:21" ht="25.5" hidden="1">
      <c r="A235" s="6">
        <v>25</v>
      </c>
      <c r="B235" s="6">
        <v>88.25</v>
      </c>
      <c r="C235" s="1" t="s">
        <v>229</v>
      </c>
      <c r="D235" s="8" t="s">
        <v>38</v>
      </c>
      <c r="E235" s="1" t="s">
        <v>217</v>
      </c>
      <c r="F235" s="1" t="s">
        <v>14</v>
      </c>
      <c r="G235" s="109">
        <v>645.44399999999996</v>
      </c>
      <c r="H235" s="94">
        <f t="shared" si="25"/>
        <v>4.8131370328425828E-2</v>
      </c>
      <c r="I235" s="124">
        <f t="shared" si="26"/>
        <v>5.5452083338189059E-2</v>
      </c>
      <c r="J235" s="124">
        <f t="shared" si="27"/>
        <v>234.00932764941837</v>
      </c>
      <c r="K235" s="124">
        <f t="shared" si="28"/>
        <v>-0.16781261726570751</v>
      </c>
      <c r="L235" s="124">
        <f t="shared" si="29"/>
        <v>4.2474950296820635E-2</v>
      </c>
      <c r="M235" s="124">
        <f t="shared" si="30"/>
        <v>186.56930359610951</v>
      </c>
      <c r="N235" s="4">
        <v>0</v>
      </c>
      <c r="O235" s="111">
        <v>4.7583099999999998</v>
      </c>
      <c r="P235" s="111">
        <v>20080.2</v>
      </c>
      <c r="Q235" s="111">
        <v>-14.399900000000001</v>
      </c>
      <c r="R235" s="111">
        <v>3.6447500000000002</v>
      </c>
      <c r="S235" s="111">
        <v>16009.4</v>
      </c>
      <c r="T235" s="1">
        <v>0</v>
      </c>
      <c r="U235" s="166">
        <v>85.809399999999997</v>
      </c>
    </row>
    <row r="236" spans="1:21" ht="25.5" hidden="1">
      <c r="A236" s="6">
        <v>25</v>
      </c>
      <c r="B236" s="6">
        <v>88.25</v>
      </c>
      <c r="C236" s="1" t="s">
        <v>230</v>
      </c>
      <c r="D236" s="8" t="s">
        <v>40</v>
      </c>
      <c r="E236" s="1" t="s">
        <v>217</v>
      </c>
      <c r="F236" s="1" t="s">
        <v>14</v>
      </c>
      <c r="G236" s="109">
        <v>85.809399999999997</v>
      </c>
      <c r="H236" s="94">
        <f t="shared" si="25"/>
        <v>4.8131370328425828E-2</v>
      </c>
      <c r="I236" s="124">
        <f t="shared" si="26"/>
        <v>6.4845348727386176E-2</v>
      </c>
      <c r="J236" s="124">
        <f t="shared" si="27"/>
        <v>369.10523498922436</v>
      </c>
      <c r="K236" s="124">
        <f t="shared" si="28"/>
        <v>-1.7024662348776043</v>
      </c>
      <c r="L236" s="124">
        <f t="shared" si="29"/>
        <v>5.0400258729990641E-2</v>
      </c>
      <c r="M236" s="124">
        <f t="shared" si="30"/>
        <v>304.03063546260864</v>
      </c>
      <c r="N236" s="4">
        <v>0</v>
      </c>
      <c r="O236" s="111">
        <v>22.6569</v>
      </c>
      <c r="P236" s="111">
        <v>128965</v>
      </c>
      <c r="Q236" s="111">
        <v>-594.84</v>
      </c>
      <c r="R236" s="111">
        <v>17.6098</v>
      </c>
      <c r="S236" s="111">
        <v>106228</v>
      </c>
      <c r="T236" s="1">
        <v>0</v>
      </c>
      <c r="U236" s="166">
        <v>349.399</v>
      </c>
    </row>
    <row r="237" spans="1:21" ht="25.5" hidden="1">
      <c r="A237" s="6">
        <v>25</v>
      </c>
      <c r="B237" s="6">
        <v>88.25</v>
      </c>
      <c r="C237" s="1" t="s">
        <v>232</v>
      </c>
      <c r="D237" s="8" t="s">
        <v>44</v>
      </c>
      <c r="E237" s="1" t="s">
        <v>217</v>
      </c>
      <c r="F237" s="1" t="s">
        <v>14</v>
      </c>
      <c r="G237" s="109">
        <v>180.72200000000001</v>
      </c>
      <c r="H237" s="94">
        <f t="shared" si="25"/>
        <v>5.49263873159683E-2</v>
      </c>
      <c r="I237" s="124">
        <f t="shared" si="26"/>
        <v>6.4249510297584134E-2</v>
      </c>
      <c r="J237" s="124">
        <f t="shared" si="27"/>
        <v>360.28098405285465</v>
      </c>
      <c r="K237" s="124">
        <f t="shared" si="28"/>
        <v>-2.6655304832837174</v>
      </c>
      <c r="L237" s="124">
        <f t="shared" si="29"/>
        <v>5.0401057978552689E-2</v>
      </c>
      <c r="M237" s="124">
        <f t="shared" si="30"/>
        <v>304.03603324443066</v>
      </c>
      <c r="N237" s="4">
        <v>0</v>
      </c>
      <c r="O237" s="111">
        <v>11.6113</v>
      </c>
      <c r="P237" s="111">
        <v>65110.7</v>
      </c>
      <c r="Q237" s="111">
        <v>-481.72</v>
      </c>
      <c r="R237" s="111">
        <v>9.1085799999999999</v>
      </c>
      <c r="S237" s="111">
        <v>54946</v>
      </c>
      <c r="T237" s="1">
        <v>0</v>
      </c>
      <c r="U237" s="166">
        <v>180.72200000000001</v>
      </c>
    </row>
    <row r="238" spans="1:21" ht="25.5" hidden="1">
      <c r="A238" s="6">
        <v>25</v>
      </c>
      <c r="B238" s="6">
        <v>88.25</v>
      </c>
      <c r="C238" s="1" t="s">
        <v>231</v>
      </c>
      <c r="D238" s="8" t="s">
        <v>42</v>
      </c>
      <c r="E238" s="1" t="s">
        <v>217</v>
      </c>
      <c r="F238" s="1" t="s">
        <v>14</v>
      </c>
      <c r="G238" s="109">
        <v>349.399</v>
      </c>
      <c r="H238" s="94">
        <f t="shared" si="25"/>
        <v>5.49263873159683E-2</v>
      </c>
      <c r="I238" s="124">
        <f t="shared" si="26"/>
        <v>6.2521836756560339E-2</v>
      </c>
      <c r="J238" s="124">
        <f t="shared" si="27"/>
        <v>285.09370588975173</v>
      </c>
      <c r="K238" s="124">
        <f t="shared" si="28"/>
        <v>-3.8921136116947186</v>
      </c>
      <c r="L238" s="124">
        <f t="shared" si="29"/>
        <v>3.9712150786589087E-2</v>
      </c>
      <c r="M238" s="124">
        <f t="shared" si="30"/>
        <v>233.59855772590271</v>
      </c>
      <c r="N238" s="4">
        <v>0</v>
      </c>
      <c r="O238" s="111">
        <v>26.841999999999999</v>
      </c>
      <c r="P238" s="111">
        <v>122397</v>
      </c>
      <c r="Q238" s="111">
        <v>-1670.97</v>
      </c>
      <c r="R238" s="111">
        <v>17.049299999999999</v>
      </c>
      <c r="S238" s="111">
        <v>100289</v>
      </c>
      <c r="T238" s="1">
        <v>0</v>
      </c>
      <c r="U238" s="166">
        <v>429.322</v>
      </c>
    </row>
    <row r="239" spans="1:21" ht="25.5" hidden="1">
      <c r="A239" s="6">
        <v>25</v>
      </c>
      <c r="B239" s="6">
        <v>88.25</v>
      </c>
      <c r="C239" s="1" t="s">
        <v>233</v>
      </c>
      <c r="D239" s="8" t="s">
        <v>46</v>
      </c>
      <c r="E239" s="1" t="s">
        <v>217</v>
      </c>
      <c r="F239" s="1" t="s">
        <v>14</v>
      </c>
      <c r="G239" s="109">
        <v>429.32400000000001</v>
      </c>
      <c r="H239" s="94">
        <f t="shared" si="25"/>
        <v>2.831257078142696E-2</v>
      </c>
      <c r="I239" s="124">
        <f t="shared" si="26"/>
        <v>5.7256686010684753E-2</v>
      </c>
      <c r="J239" s="124">
        <f t="shared" si="27"/>
        <v>323.8135043751775</v>
      </c>
      <c r="K239" s="124">
        <f t="shared" si="28"/>
        <v>-0.84597124653709921</v>
      </c>
      <c r="L239" s="124">
        <f t="shared" si="29"/>
        <v>4.3397259686744794E-2</v>
      </c>
      <c r="M239" s="124">
        <f t="shared" si="30"/>
        <v>274.02918213920191</v>
      </c>
      <c r="N239" s="4">
        <v>0</v>
      </c>
      <c r="O239" s="111">
        <v>106.85299999999999</v>
      </c>
      <c r="P239" s="111">
        <v>604304</v>
      </c>
      <c r="Q239" s="111">
        <v>-1578.76</v>
      </c>
      <c r="R239" s="111">
        <v>80.988399999999999</v>
      </c>
      <c r="S239" s="111">
        <v>511396</v>
      </c>
      <c r="T239" s="1">
        <v>0</v>
      </c>
      <c r="U239" s="166">
        <v>1866.21</v>
      </c>
    </row>
    <row r="240" spans="1:21" ht="25.5" hidden="1">
      <c r="A240" s="6">
        <v>25</v>
      </c>
      <c r="B240" s="6">
        <v>88.25</v>
      </c>
      <c r="C240" s="1" t="s">
        <v>234</v>
      </c>
      <c r="D240" s="8" t="s">
        <v>48</v>
      </c>
      <c r="E240" s="1" t="s">
        <v>217</v>
      </c>
      <c r="F240" s="1" t="s">
        <v>14</v>
      </c>
      <c r="G240" s="109">
        <v>1866.21</v>
      </c>
      <c r="H240" s="94">
        <f t="shared" si="25"/>
        <v>2.831257078142696E-2</v>
      </c>
      <c r="I240" s="124">
        <f t="shared" si="26"/>
        <v>5.8880004726549418E-2</v>
      </c>
      <c r="J240" s="124">
        <f t="shared" si="27"/>
        <v>300.58884928215531</v>
      </c>
      <c r="K240" s="124">
        <f t="shared" si="28"/>
        <v>-0.55161785847923273</v>
      </c>
      <c r="L240" s="124">
        <f t="shared" si="29"/>
        <v>4.4100429328239162E-2</v>
      </c>
      <c r="M240" s="124">
        <f t="shared" si="30"/>
        <v>252.80392697481142</v>
      </c>
      <c r="N240" s="4">
        <v>0</v>
      </c>
      <c r="O240" s="111">
        <v>23.917999999999999</v>
      </c>
      <c r="P240" s="111">
        <v>122104</v>
      </c>
      <c r="Q240" s="111">
        <v>-224.07599999999999</v>
      </c>
      <c r="R240" s="111">
        <v>17.914300000000001</v>
      </c>
      <c r="S240" s="111">
        <v>102693</v>
      </c>
      <c r="T240" s="1">
        <v>0</v>
      </c>
      <c r="U240" s="166">
        <v>406.21600000000001</v>
      </c>
    </row>
    <row r="241" spans="1:21" ht="25.5" hidden="1">
      <c r="A241" s="6">
        <v>25</v>
      </c>
      <c r="B241" s="6">
        <v>88.25</v>
      </c>
      <c r="C241" s="1" t="s">
        <v>235</v>
      </c>
      <c r="D241" s="8" t="s">
        <v>50</v>
      </c>
      <c r="E241" s="1" t="s">
        <v>217</v>
      </c>
      <c r="F241" s="1" t="s">
        <v>14</v>
      </c>
      <c r="G241" s="109">
        <v>406.21600000000001</v>
      </c>
      <c r="H241" s="94">
        <f t="shared" si="25"/>
        <v>2.831257078142696E-2</v>
      </c>
      <c r="I241" s="124">
        <f t="shared" si="26"/>
        <v>4.653429520602196E-2</v>
      </c>
      <c r="J241" s="124">
        <f t="shared" si="27"/>
        <v>191.02859975725249</v>
      </c>
      <c r="K241" s="124">
        <f t="shared" si="28"/>
        <v>-1.2688542432375449</v>
      </c>
      <c r="L241" s="124">
        <f t="shared" si="29"/>
        <v>3.6224934612031384E-2</v>
      </c>
      <c r="M241" s="124">
        <f t="shared" si="30"/>
        <v>174.11576662051044</v>
      </c>
      <c r="N241" s="4">
        <v>0</v>
      </c>
      <c r="O241" s="111">
        <v>163.327</v>
      </c>
      <c r="P241" s="111">
        <v>670476</v>
      </c>
      <c r="Q241" s="111">
        <v>-4453.45</v>
      </c>
      <c r="R241" s="111">
        <v>127.143</v>
      </c>
      <c r="S241" s="111">
        <v>611115</v>
      </c>
      <c r="T241" s="1">
        <v>0</v>
      </c>
      <c r="U241" s="166">
        <v>3509.82</v>
      </c>
    </row>
    <row r="242" spans="1:21" ht="25.5" hidden="1">
      <c r="A242" s="6">
        <v>25</v>
      </c>
      <c r="B242" s="6">
        <v>88.25</v>
      </c>
      <c r="C242" s="1" t="s">
        <v>236</v>
      </c>
      <c r="D242" s="8" t="s">
        <v>52</v>
      </c>
      <c r="E242" s="1" t="s">
        <v>217</v>
      </c>
      <c r="F242" s="1" t="s">
        <v>14</v>
      </c>
      <c r="G242" s="109">
        <v>3509.82</v>
      </c>
      <c r="H242" s="94">
        <f t="shared" si="25"/>
        <v>5.0962627406568517E-3</v>
      </c>
      <c r="I242" s="124">
        <f t="shared" si="26"/>
        <v>3.6224984118825132E-2</v>
      </c>
      <c r="J242" s="124">
        <f t="shared" si="27"/>
        <v>174.11586711214775</v>
      </c>
      <c r="K242" s="124">
        <f t="shared" si="28"/>
        <v>-8.0199205698795945E-4</v>
      </c>
      <c r="L242" s="124">
        <f t="shared" si="29"/>
        <v>3.6224984118825132E-2</v>
      </c>
      <c r="M242" s="124">
        <f t="shared" si="30"/>
        <v>174.11586711214775</v>
      </c>
      <c r="N242" s="4">
        <v>0</v>
      </c>
      <c r="O242" s="111">
        <v>74.702799999999996</v>
      </c>
      <c r="P242" s="111">
        <v>359060</v>
      </c>
      <c r="Q242" s="111">
        <v>-1.6538600000000001</v>
      </c>
      <c r="R242" s="111">
        <v>74.702799999999996</v>
      </c>
      <c r="S242" s="111">
        <v>359060</v>
      </c>
      <c r="T242" s="1">
        <v>0</v>
      </c>
      <c r="U242" s="166">
        <v>2062.19</v>
      </c>
    </row>
    <row r="243" spans="1:21" ht="25.5" hidden="1">
      <c r="A243" s="6">
        <v>25</v>
      </c>
      <c r="B243" s="6">
        <v>88.25</v>
      </c>
      <c r="C243" s="1" t="s">
        <v>237</v>
      </c>
      <c r="D243" s="8" t="s">
        <v>54</v>
      </c>
      <c r="E243" s="1" t="s">
        <v>217</v>
      </c>
      <c r="F243" s="1" t="s">
        <v>14</v>
      </c>
      <c r="G243" s="109">
        <v>2062.19</v>
      </c>
      <c r="H243" s="94">
        <f t="shared" si="25"/>
        <v>5.0962627406568517E-3</v>
      </c>
      <c r="I243" s="124">
        <f t="shared" si="26"/>
        <v>3.0959608879793071E-2</v>
      </c>
      <c r="J243" s="124">
        <f t="shared" si="27"/>
        <v>142.23160228532447</v>
      </c>
      <c r="K243" s="124">
        <f t="shared" si="28"/>
        <v>-1.6966544441602003E-3</v>
      </c>
      <c r="L243" s="124">
        <f t="shared" si="29"/>
        <v>2.7843864585998124E-2</v>
      </c>
      <c r="M243" s="124">
        <f t="shared" si="30"/>
        <v>158.74761945368238</v>
      </c>
      <c r="N243" s="4">
        <v>0</v>
      </c>
      <c r="O243" s="111">
        <v>0.217838</v>
      </c>
      <c r="P243" s="111">
        <v>1000.77</v>
      </c>
      <c r="Q243" s="111">
        <v>-1.1938000000000001E-2</v>
      </c>
      <c r="R243" s="111">
        <v>0.19591500000000001</v>
      </c>
      <c r="S243" s="111">
        <v>1116.98</v>
      </c>
      <c r="T243" s="1">
        <v>0</v>
      </c>
      <c r="U243" s="166">
        <v>7.0362</v>
      </c>
    </row>
    <row r="244" spans="1:21" ht="25.5">
      <c r="A244" s="6">
        <v>28</v>
      </c>
      <c r="B244" s="6">
        <v>98.84</v>
      </c>
      <c r="C244" s="1" t="s">
        <v>239</v>
      </c>
      <c r="D244" s="8" t="s">
        <v>12</v>
      </c>
      <c r="E244" s="1" t="s">
        <v>240</v>
      </c>
      <c r="F244" s="1" t="s">
        <v>14</v>
      </c>
      <c r="G244" s="109">
        <v>646.96500000000003</v>
      </c>
      <c r="H244" s="94">
        <f t="shared" si="25"/>
        <v>6.3420158550396385E-2</v>
      </c>
      <c r="I244" s="124">
        <f t="shared" si="26"/>
        <v>3.58486162311717E-2</v>
      </c>
      <c r="J244" s="124">
        <f t="shared" si="27"/>
        <v>191.78935491100754</v>
      </c>
      <c r="K244" s="124">
        <f t="shared" si="28"/>
        <v>-1.1715718779222988</v>
      </c>
      <c r="L244" s="124">
        <f t="shared" si="29"/>
        <v>2.9036037498164503E-2</v>
      </c>
      <c r="M244" s="124">
        <f t="shared" si="30"/>
        <v>163.40760319337213</v>
      </c>
      <c r="N244" s="4">
        <v>0</v>
      </c>
      <c r="O244" s="111">
        <v>23.192799999999998</v>
      </c>
      <c r="P244" s="111">
        <v>124081</v>
      </c>
      <c r="Q244" s="111">
        <v>-757.96600000000001</v>
      </c>
      <c r="R244" s="111">
        <v>18.785299999999999</v>
      </c>
      <c r="S244" s="111">
        <v>105719</v>
      </c>
      <c r="T244" s="1">
        <v>0</v>
      </c>
      <c r="U244" s="166">
        <v>646.96500000000003</v>
      </c>
    </row>
    <row r="245" spans="1:21" ht="25.5">
      <c r="A245" s="6">
        <v>28</v>
      </c>
      <c r="B245" s="6">
        <v>98.84</v>
      </c>
      <c r="C245" s="1" t="s">
        <v>243</v>
      </c>
      <c r="D245" s="8" t="s">
        <v>20</v>
      </c>
      <c r="E245" s="1" t="s">
        <v>240</v>
      </c>
      <c r="F245" s="1" t="s">
        <v>14</v>
      </c>
      <c r="G245" s="109">
        <v>1262.08</v>
      </c>
      <c r="H245" s="94">
        <f t="shared" si="25"/>
        <v>9.7395243488108737E-3</v>
      </c>
      <c r="I245" s="124">
        <f t="shared" si="26"/>
        <v>3.731799739256516E-2</v>
      </c>
      <c r="J245" s="124">
        <f t="shared" si="27"/>
        <v>196.89179145394954</v>
      </c>
      <c r="K245" s="124">
        <f t="shared" si="28"/>
        <v>-1.7653004032995019</v>
      </c>
      <c r="L245" s="124">
        <f t="shared" si="29"/>
        <v>2.8099984160442536E-2</v>
      </c>
      <c r="M245" s="124">
        <f t="shared" si="30"/>
        <v>159.50921740401839</v>
      </c>
      <c r="N245" s="4">
        <v>0</v>
      </c>
      <c r="O245" s="111">
        <v>6.1256000000000004</v>
      </c>
      <c r="P245" s="111">
        <v>32319</v>
      </c>
      <c r="Q245" s="111">
        <v>-289.767</v>
      </c>
      <c r="R245" s="111">
        <v>4.6124999999999998</v>
      </c>
      <c r="S245" s="111">
        <v>26182.799999999999</v>
      </c>
      <c r="T245" s="1">
        <v>0</v>
      </c>
      <c r="U245" s="166">
        <v>164.14599999999999</v>
      </c>
    </row>
    <row r="246" spans="1:21" ht="25.5">
      <c r="A246" s="6">
        <v>28</v>
      </c>
      <c r="B246" s="6">
        <v>98.84</v>
      </c>
      <c r="C246" s="1" t="s">
        <v>241</v>
      </c>
      <c r="D246" s="8" t="s">
        <v>16</v>
      </c>
      <c r="E246" s="1" t="s">
        <v>240</v>
      </c>
      <c r="F246" s="1" t="s">
        <v>14</v>
      </c>
      <c r="G246" s="109">
        <v>164.14599999999999</v>
      </c>
      <c r="H246" s="94">
        <f t="shared" si="25"/>
        <v>9.7395243488108737E-3</v>
      </c>
      <c r="I246" s="124">
        <f t="shared" si="26"/>
        <v>4.1423082335922186E-2</v>
      </c>
      <c r="J246" s="124">
        <f t="shared" si="27"/>
        <v>202.65856300791057</v>
      </c>
      <c r="K246" s="124">
        <f t="shared" si="28"/>
        <v>-1.2254607401298026</v>
      </c>
      <c r="L246" s="124">
        <f t="shared" si="29"/>
        <v>3.1728638709698533E-2</v>
      </c>
      <c r="M246" s="124">
        <f t="shared" si="30"/>
        <v>165.46224565606579</v>
      </c>
      <c r="N246" s="4">
        <v>0</v>
      </c>
      <c r="O246" s="111">
        <v>25.312899999999999</v>
      </c>
      <c r="P246" s="111">
        <v>123841</v>
      </c>
      <c r="Q246" s="111">
        <v>-748.85699999999997</v>
      </c>
      <c r="R246" s="111">
        <v>19.3888</v>
      </c>
      <c r="S246" s="111">
        <v>101111</v>
      </c>
      <c r="T246" s="1">
        <v>0</v>
      </c>
      <c r="U246" s="166">
        <v>611.08199999999999</v>
      </c>
    </row>
    <row r="247" spans="1:21" ht="25.5">
      <c r="A247" s="6">
        <v>28</v>
      </c>
      <c r="B247" s="6">
        <v>98.84</v>
      </c>
      <c r="C247" s="1" t="s">
        <v>261</v>
      </c>
      <c r="D247" s="8" t="s">
        <v>56</v>
      </c>
      <c r="E247" s="1" t="s">
        <v>240</v>
      </c>
      <c r="F247" s="1" t="s">
        <v>14</v>
      </c>
      <c r="G247" s="109">
        <v>6.2433899999999998</v>
      </c>
      <c r="H247" s="94">
        <f t="shared" si="25"/>
        <v>9.7395243488108737E-3</v>
      </c>
      <c r="I247" s="124">
        <f t="shared" si="26"/>
        <v>5.6535005704868149E-2</v>
      </c>
      <c r="J247" s="124">
        <f t="shared" si="27"/>
        <v>202.42060725152132</v>
      </c>
      <c r="K247" s="124">
        <f t="shared" si="28"/>
        <v>-3.5185645917849899</v>
      </c>
      <c r="L247" s="124">
        <f t="shared" si="29"/>
        <v>4.1975389832657202E-2</v>
      </c>
      <c r="M247" s="124">
        <f t="shared" si="30"/>
        <v>171.95819599391481</v>
      </c>
      <c r="N247" s="4">
        <v>0</v>
      </c>
      <c r="O247" s="111">
        <v>71.351699999999994</v>
      </c>
      <c r="P247" s="111">
        <v>255471</v>
      </c>
      <c r="Q247" s="111">
        <v>-4440.71</v>
      </c>
      <c r="R247" s="111">
        <v>52.976300000000002</v>
      </c>
      <c r="S247" s="111">
        <v>217025</v>
      </c>
      <c r="T247" s="1">
        <v>0</v>
      </c>
      <c r="U247" s="166">
        <v>1262.08</v>
      </c>
    </row>
    <row r="248" spans="1:21" ht="25.5">
      <c r="A248" s="6">
        <v>28</v>
      </c>
      <c r="B248" s="6">
        <v>98.84</v>
      </c>
      <c r="C248" s="1" t="s">
        <v>242</v>
      </c>
      <c r="D248" s="8" t="s">
        <v>18</v>
      </c>
      <c r="E248" s="1" t="s">
        <v>240</v>
      </c>
      <c r="F248" s="1" t="s">
        <v>14</v>
      </c>
      <c r="G248" s="109">
        <v>611.08199999999999</v>
      </c>
      <c r="H248" s="94">
        <f t="shared" si="25"/>
        <v>9.7395243488108737E-3</v>
      </c>
      <c r="I248" s="124">
        <f t="shared" si="26"/>
        <v>5.6418267866361428E-2</v>
      </c>
      <c r="J248" s="124">
        <f t="shared" si="27"/>
        <v>199.99891886924536</v>
      </c>
      <c r="K248" s="124">
        <f t="shared" si="28"/>
        <v>-3.2931783352208077</v>
      </c>
      <c r="L248" s="124">
        <f t="shared" si="29"/>
        <v>4.3482538386898854E-2</v>
      </c>
      <c r="M248" s="124">
        <f t="shared" si="30"/>
        <v>168.07258711886763</v>
      </c>
      <c r="N248" s="4">
        <v>0</v>
      </c>
      <c r="O248" s="111">
        <v>208.738</v>
      </c>
      <c r="P248" s="111">
        <v>739962</v>
      </c>
      <c r="Q248" s="111">
        <v>-12184.2</v>
      </c>
      <c r="R248" s="111">
        <v>160.87799999999999</v>
      </c>
      <c r="S248" s="111">
        <v>621840</v>
      </c>
      <c r="T248" s="1">
        <v>0</v>
      </c>
      <c r="U248" s="166">
        <v>3699.83</v>
      </c>
    </row>
    <row r="249" spans="1:21" ht="25.5">
      <c r="A249" s="6">
        <v>28</v>
      </c>
      <c r="B249" s="6">
        <v>98.84</v>
      </c>
      <c r="C249" s="1" t="s">
        <v>244</v>
      </c>
      <c r="D249" s="8" t="s">
        <v>22</v>
      </c>
      <c r="E249" s="1" t="s">
        <v>240</v>
      </c>
      <c r="F249" s="1" t="s">
        <v>14</v>
      </c>
      <c r="G249" s="109">
        <v>3699.81</v>
      </c>
      <c r="H249" s="94">
        <f t="shared" si="25"/>
        <v>9.7395243488108737E-3</v>
      </c>
      <c r="I249" s="124">
        <f t="shared" si="26"/>
        <v>4.3613477730801868E-2</v>
      </c>
      <c r="J249" s="124">
        <f t="shared" si="27"/>
        <v>293.33955982062014</v>
      </c>
      <c r="K249" s="124">
        <f t="shared" si="28"/>
        <v>-8.6208568311932758</v>
      </c>
      <c r="L249" s="124">
        <f t="shared" si="29"/>
        <v>3.5163587882590316E-2</v>
      </c>
      <c r="M249" s="124">
        <f t="shared" si="30"/>
        <v>276.35622161541698</v>
      </c>
      <c r="N249" s="4">
        <v>0</v>
      </c>
      <c r="O249" s="111">
        <v>6.1172700000000004</v>
      </c>
      <c r="P249" s="111">
        <v>41144.1</v>
      </c>
      <c r="Q249" s="111">
        <v>-1209.17</v>
      </c>
      <c r="R249" s="111">
        <v>4.93208</v>
      </c>
      <c r="S249" s="111">
        <v>38762</v>
      </c>
      <c r="T249" s="1">
        <v>0</v>
      </c>
      <c r="U249" s="166">
        <v>140.261</v>
      </c>
    </row>
    <row r="250" spans="1:21" ht="25.5">
      <c r="A250" s="6">
        <v>28</v>
      </c>
      <c r="B250" s="6">
        <v>98.84</v>
      </c>
      <c r="C250" s="1" t="s">
        <v>245</v>
      </c>
      <c r="D250" s="8" t="s">
        <v>24</v>
      </c>
      <c r="E250" s="1" t="s">
        <v>240</v>
      </c>
      <c r="F250" s="1" t="s">
        <v>14</v>
      </c>
      <c r="G250" s="109">
        <v>140.261</v>
      </c>
      <c r="H250" s="94">
        <f t="shared" si="25"/>
        <v>3.3975084937712349E-3</v>
      </c>
      <c r="I250" s="124">
        <f t="shared" si="26"/>
        <v>6.0126988359400398E-2</v>
      </c>
      <c r="J250" s="124">
        <f t="shared" si="27"/>
        <v>335.31426285923794</v>
      </c>
      <c r="K250" s="124">
        <f t="shared" si="28"/>
        <v>-8.9678446142436954</v>
      </c>
      <c r="L250" s="124">
        <f t="shared" si="29"/>
        <v>5.091699927506646E-2</v>
      </c>
      <c r="M250" s="124">
        <f t="shared" si="30"/>
        <v>298.20849755439087</v>
      </c>
      <c r="N250" s="4">
        <v>0</v>
      </c>
      <c r="O250" s="111">
        <v>144.31800000000001</v>
      </c>
      <c r="P250" s="111">
        <v>804828</v>
      </c>
      <c r="Q250" s="111">
        <v>-21524.799999999999</v>
      </c>
      <c r="R250" s="111">
        <v>122.212</v>
      </c>
      <c r="S250" s="111">
        <v>715766</v>
      </c>
      <c r="T250" s="1">
        <v>0</v>
      </c>
      <c r="U250" s="166">
        <v>2400.2199999999998</v>
      </c>
    </row>
    <row r="251" spans="1:21" ht="25.5">
      <c r="A251" s="6">
        <v>28</v>
      </c>
      <c r="B251" s="6">
        <v>98.84</v>
      </c>
      <c r="C251" s="1" t="s">
        <v>246</v>
      </c>
      <c r="D251" s="8" t="s">
        <v>26</v>
      </c>
      <c r="E251" s="1" t="s">
        <v>240</v>
      </c>
      <c r="F251" s="1" t="s">
        <v>14</v>
      </c>
      <c r="G251" s="109">
        <v>2400.2199999999998</v>
      </c>
      <c r="H251" s="94">
        <f t="shared" si="25"/>
        <v>3.5107587768969425E-2</v>
      </c>
      <c r="I251" s="124">
        <f t="shared" si="26"/>
        <v>5.4839589437411324E-2</v>
      </c>
      <c r="J251" s="124">
        <f t="shared" si="27"/>
        <v>318.16241914975956</v>
      </c>
      <c r="K251" s="124">
        <f t="shared" si="28"/>
        <v>-2.8817881954042055</v>
      </c>
      <c r="L251" s="124">
        <f t="shared" si="29"/>
        <v>4.0095453959128016E-2</v>
      </c>
      <c r="M251" s="124">
        <f t="shared" si="30"/>
        <v>253.63370003869755</v>
      </c>
      <c r="N251" s="4">
        <v>0</v>
      </c>
      <c r="O251" s="111">
        <v>148.79900000000001</v>
      </c>
      <c r="P251" s="111">
        <v>863286</v>
      </c>
      <c r="Q251" s="111">
        <v>-7819.3</v>
      </c>
      <c r="R251" s="111">
        <v>108.79300000000001</v>
      </c>
      <c r="S251" s="111">
        <v>688197</v>
      </c>
      <c r="T251" s="1">
        <v>0</v>
      </c>
      <c r="U251" s="166">
        <v>2713.35</v>
      </c>
    </row>
    <row r="252" spans="1:21" ht="25.5">
      <c r="A252" s="6">
        <v>28</v>
      </c>
      <c r="B252" s="6">
        <v>98.84</v>
      </c>
      <c r="C252" s="1" t="s">
        <v>247</v>
      </c>
      <c r="D252" s="8" t="s">
        <v>28</v>
      </c>
      <c r="E252" s="1" t="s">
        <v>240</v>
      </c>
      <c r="F252" s="1" t="s">
        <v>14</v>
      </c>
      <c r="G252" s="109">
        <v>2713.35</v>
      </c>
      <c r="H252" s="94">
        <f t="shared" si="25"/>
        <v>3.5107587768969425E-2</v>
      </c>
      <c r="I252" s="124">
        <f t="shared" si="26"/>
        <v>2.0449099791782603E-2</v>
      </c>
      <c r="J252" s="124">
        <f t="shared" si="27"/>
        <v>148.22400547928967</v>
      </c>
      <c r="K252" s="124">
        <f t="shared" si="28"/>
        <v>-1.1201042294364738</v>
      </c>
      <c r="L252" s="124">
        <f t="shared" si="29"/>
        <v>1.4169868955850668E-2</v>
      </c>
      <c r="M252" s="124">
        <f t="shared" si="30"/>
        <v>118.73879747592657</v>
      </c>
      <c r="N252" s="4">
        <v>0</v>
      </c>
      <c r="O252" s="111">
        <v>186.30500000000001</v>
      </c>
      <c r="P252" s="111">
        <v>1350420</v>
      </c>
      <c r="Q252" s="111">
        <v>-10204.9</v>
      </c>
      <c r="R252" s="111">
        <v>129.09700000000001</v>
      </c>
      <c r="S252" s="111">
        <v>1081790</v>
      </c>
      <c r="T252" s="1">
        <v>0</v>
      </c>
      <c r="U252" s="166">
        <v>9110.67</v>
      </c>
    </row>
    <row r="253" spans="1:21" ht="25.5">
      <c r="A253" s="6">
        <v>28</v>
      </c>
      <c r="B253" s="6">
        <v>98.84</v>
      </c>
      <c r="C253" s="1" t="s">
        <v>248</v>
      </c>
      <c r="D253" s="8" t="s">
        <v>30</v>
      </c>
      <c r="E253" s="1" t="s">
        <v>240</v>
      </c>
      <c r="F253" s="1" t="s">
        <v>14</v>
      </c>
      <c r="G253" s="109">
        <v>9110.67</v>
      </c>
      <c r="H253" s="94">
        <f t="shared" si="25"/>
        <v>0.23952434881087203</v>
      </c>
      <c r="I253" s="124">
        <f t="shared" si="26"/>
        <v>1.5901117826218687E-2</v>
      </c>
      <c r="J253" s="124">
        <f t="shared" si="27"/>
        <v>128.58589402178245</v>
      </c>
      <c r="K253" s="124">
        <f t="shared" si="28"/>
        <v>-4.8137966226020949E-4</v>
      </c>
      <c r="L253" s="124">
        <f t="shared" si="29"/>
        <v>1.0721643730764938E-2</v>
      </c>
      <c r="M253" s="124">
        <f t="shared" si="30"/>
        <v>97.17752866323292</v>
      </c>
      <c r="N253" s="4">
        <v>0</v>
      </c>
      <c r="O253" s="111">
        <v>19.9435</v>
      </c>
      <c r="P253" s="111">
        <v>161275</v>
      </c>
      <c r="Q253" s="111">
        <v>-0.60375599999999996</v>
      </c>
      <c r="R253" s="111">
        <v>13.4473</v>
      </c>
      <c r="S253" s="111">
        <v>121882</v>
      </c>
      <c r="T253" s="1">
        <v>0</v>
      </c>
      <c r="U253" s="166">
        <v>1254.22</v>
      </c>
    </row>
    <row r="254" spans="1:21" ht="25.5">
      <c r="A254" s="6">
        <v>28</v>
      </c>
      <c r="B254" s="6">
        <v>98.84</v>
      </c>
      <c r="C254" s="1" t="s">
        <v>249</v>
      </c>
      <c r="D254" s="8" t="s">
        <v>32</v>
      </c>
      <c r="E254" s="1" t="s">
        <v>240</v>
      </c>
      <c r="F254" s="1" t="s">
        <v>14</v>
      </c>
      <c r="G254" s="109">
        <v>1254.22</v>
      </c>
      <c r="H254" s="94">
        <f t="shared" si="25"/>
        <v>0.23952434881087203</v>
      </c>
      <c r="I254" s="124">
        <f t="shared" si="26"/>
        <v>7.0341806420576955E-2</v>
      </c>
      <c r="J254" s="124">
        <f t="shared" si="27"/>
        <v>277.98703192888541</v>
      </c>
      <c r="K254" s="124">
        <f t="shared" si="28"/>
        <v>-6.063775888804164E-2</v>
      </c>
      <c r="L254" s="124">
        <f t="shared" si="29"/>
        <v>5.5366089568737432E-2</v>
      </c>
      <c r="M254" s="124">
        <f t="shared" si="30"/>
        <v>219.33747178907183</v>
      </c>
      <c r="N254" s="4">
        <v>0</v>
      </c>
      <c r="O254" s="111">
        <v>137.44999999999999</v>
      </c>
      <c r="P254" s="111">
        <v>543195</v>
      </c>
      <c r="Q254" s="111">
        <v>-118.488</v>
      </c>
      <c r="R254" s="111">
        <v>108.187</v>
      </c>
      <c r="S254" s="111">
        <v>428592</v>
      </c>
      <c r="T254" s="1">
        <v>0</v>
      </c>
      <c r="U254" s="166">
        <v>1954.03</v>
      </c>
    </row>
    <row r="255" spans="1:21" ht="25.5">
      <c r="A255" s="6">
        <v>28</v>
      </c>
      <c r="B255" s="6">
        <v>98.84</v>
      </c>
      <c r="C255" s="1" t="s">
        <v>250</v>
      </c>
      <c r="D255" s="8" t="s">
        <v>34</v>
      </c>
      <c r="E255" s="1" t="s">
        <v>240</v>
      </c>
      <c r="F255" s="1" t="s">
        <v>14</v>
      </c>
      <c r="G255" s="109">
        <v>1954.03</v>
      </c>
      <c r="H255" s="94">
        <f t="shared" si="25"/>
        <v>3.3975084937712348E-2</v>
      </c>
      <c r="I255" s="124">
        <f t="shared" si="26"/>
        <v>6.4984474616162705E-2</v>
      </c>
      <c r="J255" s="124">
        <f t="shared" si="27"/>
        <v>206.4234760552082</v>
      </c>
      <c r="K255" s="124">
        <f t="shared" si="28"/>
        <v>-0.37885903304074942</v>
      </c>
      <c r="L255" s="124">
        <f t="shared" si="29"/>
        <v>5.5152245726387418E-2</v>
      </c>
      <c r="M255" s="124">
        <f t="shared" si="30"/>
        <v>183.02543342155658</v>
      </c>
      <c r="N255" s="4">
        <v>0</v>
      </c>
      <c r="O255" s="111">
        <v>29.488199999999999</v>
      </c>
      <c r="P255" s="111">
        <v>93669.4</v>
      </c>
      <c r="Q255" s="111">
        <v>-171.916</v>
      </c>
      <c r="R255" s="111">
        <v>25.026599999999998</v>
      </c>
      <c r="S255" s="111">
        <v>83052</v>
      </c>
      <c r="T255" s="1">
        <v>0</v>
      </c>
      <c r="U255" s="166">
        <v>453.77300000000002</v>
      </c>
    </row>
    <row r="256" spans="1:21" ht="25.5">
      <c r="A256" s="6">
        <v>28</v>
      </c>
      <c r="B256" s="6">
        <v>98.84</v>
      </c>
      <c r="C256" s="1" t="s">
        <v>251</v>
      </c>
      <c r="D256" s="8" t="s">
        <v>36</v>
      </c>
      <c r="E256" s="1" t="s">
        <v>240</v>
      </c>
      <c r="F256" s="1" t="s">
        <v>14</v>
      </c>
      <c r="G256" s="109">
        <v>453.77300000000002</v>
      </c>
      <c r="H256" s="94">
        <f t="shared" si="25"/>
        <v>0</v>
      </c>
      <c r="I256" s="124">
        <f t="shared" si="26"/>
        <v>6.6566442821772681E-2</v>
      </c>
      <c r="J256" s="124">
        <f t="shared" si="27"/>
        <v>260.24151502135436</v>
      </c>
      <c r="K256" s="124">
        <f t="shared" si="28"/>
        <v>-6.2386549750488021</v>
      </c>
      <c r="L256" s="124">
        <f t="shared" si="29"/>
        <v>4.4378908991859867E-2</v>
      </c>
      <c r="M256" s="124">
        <f t="shared" si="30"/>
        <v>212.70852321736004</v>
      </c>
      <c r="N256" s="4">
        <v>0</v>
      </c>
      <c r="O256" s="111">
        <v>38.123800000000003</v>
      </c>
      <c r="P256" s="111">
        <v>149045</v>
      </c>
      <c r="Q256" s="111">
        <v>-3572.99</v>
      </c>
      <c r="R256" s="111">
        <v>25.416599999999999</v>
      </c>
      <c r="S256" s="111">
        <v>121822</v>
      </c>
      <c r="T256" s="1">
        <v>0</v>
      </c>
      <c r="U256" s="166">
        <v>572.71799999999996</v>
      </c>
    </row>
    <row r="257" spans="1:21" ht="25.5">
      <c r="A257" s="6">
        <v>28</v>
      </c>
      <c r="B257" s="6">
        <v>98.84</v>
      </c>
      <c r="C257" s="1" t="s">
        <v>252</v>
      </c>
      <c r="D257" s="8" t="s">
        <v>38</v>
      </c>
      <c r="E257" s="1" t="s">
        <v>240</v>
      </c>
      <c r="F257" s="1" t="s">
        <v>14</v>
      </c>
      <c r="G257" s="109">
        <v>572.71799999999996</v>
      </c>
      <c r="H257" s="94">
        <f t="shared" si="25"/>
        <v>4.8131370328425828E-2</v>
      </c>
      <c r="I257" s="124">
        <f t="shared" si="26"/>
        <v>6.24936466305143E-2</v>
      </c>
      <c r="J257" s="124">
        <f t="shared" si="27"/>
        <v>263.72491978665812</v>
      </c>
      <c r="K257" s="124">
        <f t="shared" si="28"/>
        <v>-0.18912224342565803</v>
      </c>
      <c r="L257" s="124">
        <f t="shared" si="29"/>
        <v>4.7868616915788802E-2</v>
      </c>
      <c r="M257" s="124">
        <f t="shared" si="30"/>
        <v>210.26074097033518</v>
      </c>
      <c r="N257" s="4">
        <v>0</v>
      </c>
      <c r="O257" s="111">
        <v>4.7583099999999998</v>
      </c>
      <c r="P257" s="111">
        <v>20080.2</v>
      </c>
      <c r="Q257" s="111">
        <v>-14.399900000000001</v>
      </c>
      <c r="R257" s="111">
        <v>3.6447500000000002</v>
      </c>
      <c r="S257" s="111">
        <v>16009.4</v>
      </c>
      <c r="T257" s="1">
        <v>0</v>
      </c>
      <c r="U257" s="166">
        <v>76.140699999999995</v>
      </c>
    </row>
    <row r="258" spans="1:21" ht="25.5">
      <c r="A258" s="6">
        <v>28</v>
      </c>
      <c r="B258" s="6">
        <v>98.84</v>
      </c>
      <c r="C258" s="1" t="s">
        <v>253</v>
      </c>
      <c r="D258" s="8" t="s">
        <v>40</v>
      </c>
      <c r="E258" s="1" t="s">
        <v>240</v>
      </c>
      <c r="F258" s="1" t="s">
        <v>14</v>
      </c>
      <c r="G258" s="109">
        <v>76.140699999999995</v>
      </c>
      <c r="H258" s="94">
        <f t="shared" si="25"/>
        <v>4.8131370328425828E-2</v>
      </c>
      <c r="I258" s="124">
        <f t="shared" si="26"/>
        <v>7.3079701964326046E-2</v>
      </c>
      <c r="J258" s="124">
        <f t="shared" si="27"/>
        <v>415.97587330258364</v>
      </c>
      <c r="K258" s="124">
        <f t="shared" si="28"/>
        <v>-1.9186530335773959</v>
      </c>
      <c r="L258" s="124">
        <f t="shared" si="29"/>
        <v>5.680030964745348E-2</v>
      </c>
      <c r="M258" s="124">
        <f t="shared" si="30"/>
        <v>342.63780924426669</v>
      </c>
      <c r="N258" s="4">
        <v>0</v>
      </c>
      <c r="O258" s="111">
        <v>22.6569</v>
      </c>
      <c r="P258" s="111">
        <v>128965</v>
      </c>
      <c r="Q258" s="111">
        <v>-594.84</v>
      </c>
      <c r="R258" s="111">
        <v>17.6098</v>
      </c>
      <c r="S258" s="111">
        <v>106228</v>
      </c>
      <c r="T258" s="1">
        <v>0</v>
      </c>
      <c r="U258" s="166">
        <v>310.02999999999997</v>
      </c>
    </row>
    <row r="259" spans="1:21" ht="25.5">
      <c r="A259" s="6">
        <v>28</v>
      </c>
      <c r="B259" s="6">
        <v>98.84</v>
      </c>
      <c r="C259" s="1" t="s">
        <v>255</v>
      </c>
      <c r="D259" s="8" t="s">
        <v>44</v>
      </c>
      <c r="E259" s="1" t="s">
        <v>240</v>
      </c>
      <c r="F259" s="1" t="s">
        <v>14</v>
      </c>
      <c r="G259" s="109">
        <v>160.35900000000001</v>
      </c>
      <c r="H259" s="94">
        <f t="shared" si="25"/>
        <v>5.49263873159683E-2</v>
      </c>
      <c r="I259" s="124">
        <f t="shared" si="26"/>
        <v>7.2408159192811128E-2</v>
      </c>
      <c r="J259" s="124">
        <f t="shared" si="27"/>
        <v>406.03084329535602</v>
      </c>
      <c r="K259" s="124">
        <f t="shared" si="28"/>
        <v>-3.0040097531164451</v>
      </c>
      <c r="L259" s="124">
        <f t="shared" si="29"/>
        <v>5.6801177358302306E-2</v>
      </c>
      <c r="M259" s="124">
        <f t="shared" si="30"/>
        <v>342.64369321335255</v>
      </c>
      <c r="N259" s="4">
        <v>0</v>
      </c>
      <c r="O259" s="111">
        <v>11.6113</v>
      </c>
      <c r="P259" s="111">
        <v>65110.7</v>
      </c>
      <c r="Q259" s="111">
        <v>-481.72</v>
      </c>
      <c r="R259" s="111">
        <v>9.1085799999999999</v>
      </c>
      <c r="S259" s="111">
        <v>54946</v>
      </c>
      <c r="T259" s="1">
        <v>0</v>
      </c>
      <c r="U259" s="166">
        <v>160.35900000000001</v>
      </c>
    </row>
    <row r="260" spans="1:21" ht="25.5">
      <c r="A260" s="6">
        <v>28</v>
      </c>
      <c r="B260" s="6">
        <v>98.84</v>
      </c>
      <c r="C260" s="1" t="s">
        <v>254</v>
      </c>
      <c r="D260" s="8" t="s">
        <v>42</v>
      </c>
      <c r="E260" s="1" t="s">
        <v>240</v>
      </c>
      <c r="F260" s="1" t="s">
        <v>14</v>
      </c>
      <c r="G260" s="109">
        <v>310.02999999999997</v>
      </c>
      <c r="H260" s="94">
        <f t="shared" si="25"/>
        <v>5.49263873159683E-2</v>
      </c>
      <c r="I260" s="124">
        <f t="shared" si="26"/>
        <v>7.0461060302193471E-2</v>
      </c>
      <c r="J260" s="124">
        <f t="shared" si="27"/>
        <v>321.29581990192889</v>
      </c>
      <c r="K260" s="124">
        <f t="shared" si="28"/>
        <v>-4.3863466929869697</v>
      </c>
      <c r="L260" s="124">
        <f t="shared" si="29"/>
        <v>4.4754927181662588E-2</v>
      </c>
      <c r="M260" s="124">
        <f t="shared" si="30"/>
        <v>263.26165250900385</v>
      </c>
      <c r="N260" s="4">
        <v>0</v>
      </c>
      <c r="O260" s="111">
        <v>26.841999999999999</v>
      </c>
      <c r="P260" s="111">
        <v>122397</v>
      </c>
      <c r="Q260" s="111">
        <v>-1670.97</v>
      </c>
      <c r="R260" s="111">
        <v>17.049299999999999</v>
      </c>
      <c r="S260" s="111">
        <v>100289</v>
      </c>
      <c r="T260" s="1">
        <v>0</v>
      </c>
      <c r="U260" s="166">
        <v>380.94799999999998</v>
      </c>
    </row>
    <row r="261" spans="1:21" ht="25.5">
      <c r="A261" s="6">
        <v>28</v>
      </c>
      <c r="B261" s="6">
        <v>98.84</v>
      </c>
      <c r="C261" s="1" t="s">
        <v>256</v>
      </c>
      <c r="D261" s="8" t="s">
        <v>46</v>
      </c>
      <c r="E261" s="1" t="s">
        <v>240</v>
      </c>
      <c r="F261" s="1" t="s">
        <v>14</v>
      </c>
      <c r="G261" s="109">
        <v>380.94900000000001</v>
      </c>
      <c r="H261" s="94">
        <f t="shared" si="25"/>
        <v>2.831257078142696E-2</v>
      </c>
      <c r="I261" s="124">
        <f t="shared" si="26"/>
        <v>6.4527486065232217E-2</v>
      </c>
      <c r="J261" s="124">
        <f t="shared" si="27"/>
        <v>364.93330032066569</v>
      </c>
      <c r="K261" s="124">
        <f t="shared" si="28"/>
        <v>-0.95339778855386392</v>
      </c>
      <c r="L261" s="124">
        <f t="shared" si="29"/>
        <v>4.8908106018974232E-2</v>
      </c>
      <c r="M261" s="124">
        <f t="shared" si="30"/>
        <v>308.82706394593976</v>
      </c>
      <c r="N261" s="4">
        <v>0</v>
      </c>
      <c r="O261" s="111">
        <v>106.85299999999999</v>
      </c>
      <c r="P261" s="111">
        <v>604304</v>
      </c>
      <c r="Q261" s="111">
        <v>-1578.76</v>
      </c>
      <c r="R261" s="111">
        <v>80.988399999999999</v>
      </c>
      <c r="S261" s="111">
        <v>511396</v>
      </c>
      <c r="T261" s="1">
        <v>0</v>
      </c>
      <c r="U261" s="166">
        <v>1655.93</v>
      </c>
    </row>
    <row r="262" spans="1:21" ht="25.5">
      <c r="A262" s="6">
        <v>28</v>
      </c>
      <c r="B262" s="6">
        <v>98.84</v>
      </c>
      <c r="C262" s="1" t="s">
        <v>257</v>
      </c>
      <c r="D262" s="8" t="s">
        <v>48</v>
      </c>
      <c r="E262" s="1" t="s">
        <v>240</v>
      </c>
      <c r="F262" s="1" t="s">
        <v>14</v>
      </c>
      <c r="G262" s="109">
        <v>1655.93</v>
      </c>
      <c r="H262" s="94">
        <f t="shared" si="25"/>
        <v>2.831257078142696E-2</v>
      </c>
      <c r="I262" s="124">
        <f t="shared" si="26"/>
        <v>6.6356864431466656E-2</v>
      </c>
      <c r="J262" s="124">
        <f t="shared" si="27"/>
        <v>338.75903397189586</v>
      </c>
      <c r="K262" s="124">
        <f t="shared" si="28"/>
        <v>-0.62166488645979279</v>
      </c>
      <c r="L262" s="124">
        <f t="shared" si="29"/>
        <v>4.9700509092926802E-2</v>
      </c>
      <c r="M262" s="124">
        <f t="shared" si="30"/>
        <v>284.90615766621818</v>
      </c>
      <c r="N262" s="4">
        <v>0</v>
      </c>
      <c r="O262" s="111">
        <v>23.917999999999999</v>
      </c>
      <c r="P262" s="111">
        <v>122104</v>
      </c>
      <c r="Q262" s="111">
        <v>-224.07599999999999</v>
      </c>
      <c r="R262" s="111">
        <v>17.914300000000001</v>
      </c>
      <c r="S262" s="111">
        <v>102693</v>
      </c>
      <c r="T262" s="1">
        <v>0</v>
      </c>
      <c r="U262" s="166">
        <v>360.44499999999999</v>
      </c>
    </row>
    <row r="263" spans="1:21" ht="25.5">
      <c r="A263" s="6">
        <v>28</v>
      </c>
      <c r="B263" s="6">
        <v>98.84</v>
      </c>
      <c r="C263" s="1" t="s">
        <v>258</v>
      </c>
      <c r="D263" s="8" t="s">
        <v>50</v>
      </c>
      <c r="E263" s="1" t="s">
        <v>240</v>
      </c>
      <c r="F263" s="1" t="s">
        <v>14</v>
      </c>
      <c r="G263" s="109">
        <v>360.44499999999999</v>
      </c>
      <c r="H263" s="94">
        <f t="shared" si="25"/>
        <v>2.831257078142696E-2</v>
      </c>
      <c r="I263" s="124">
        <f t="shared" si="26"/>
        <v>5.2443366994718001E-2</v>
      </c>
      <c r="J263" s="124">
        <f t="shared" si="27"/>
        <v>215.28601473822789</v>
      </c>
      <c r="K263" s="124">
        <f t="shared" si="28"/>
        <v>-1.4299773628526016</v>
      </c>
      <c r="L263" s="124">
        <f t="shared" si="29"/>
        <v>4.082489122930949E-2</v>
      </c>
      <c r="M263" s="124">
        <f t="shared" si="30"/>
        <v>196.22553662883107</v>
      </c>
      <c r="N263" s="4">
        <v>0</v>
      </c>
      <c r="O263" s="111">
        <v>163.327</v>
      </c>
      <c r="P263" s="111">
        <v>670476</v>
      </c>
      <c r="Q263" s="111">
        <v>-4453.45</v>
      </c>
      <c r="R263" s="111">
        <v>127.143</v>
      </c>
      <c r="S263" s="111">
        <v>611115</v>
      </c>
      <c r="T263" s="1">
        <v>0</v>
      </c>
      <c r="U263" s="166">
        <v>3114.35</v>
      </c>
    </row>
    <row r="264" spans="1:21" ht="25.5">
      <c r="A264" s="6">
        <v>28</v>
      </c>
      <c r="B264" s="6">
        <v>98.84</v>
      </c>
      <c r="C264" s="1" t="s">
        <v>259</v>
      </c>
      <c r="D264" s="8" t="s">
        <v>52</v>
      </c>
      <c r="E264" s="1" t="s">
        <v>240</v>
      </c>
      <c r="F264" s="1" t="s">
        <v>14</v>
      </c>
      <c r="G264" s="109">
        <v>3114.35</v>
      </c>
      <c r="H264" s="94">
        <f t="shared" si="25"/>
        <v>5.0962627406568517E-3</v>
      </c>
      <c r="I264" s="124">
        <f t="shared" si="26"/>
        <v>4.082499467163616E-2</v>
      </c>
      <c r="J264" s="124">
        <f t="shared" si="27"/>
        <v>196.22587890678369</v>
      </c>
      <c r="K264" s="124">
        <f t="shared" si="28"/>
        <v>-9.0383259647071053E-4</v>
      </c>
      <c r="L264" s="124">
        <f t="shared" si="29"/>
        <v>4.082499467163616E-2</v>
      </c>
      <c r="M264" s="124">
        <f t="shared" si="30"/>
        <v>196.22587890678369</v>
      </c>
      <c r="N264" s="4">
        <v>0</v>
      </c>
      <c r="O264" s="111">
        <v>74.702799999999996</v>
      </c>
      <c r="P264" s="111">
        <v>359060</v>
      </c>
      <c r="Q264" s="111">
        <v>-1.6538600000000001</v>
      </c>
      <c r="R264" s="111">
        <v>74.702799999999996</v>
      </c>
      <c r="S264" s="111">
        <v>359060</v>
      </c>
      <c r="T264" s="1">
        <v>0</v>
      </c>
      <c r="U264" s="166">
        <v>1829.83</v>
      </c>
    </row>
    <row r="265" spans="1:21" ht="25.5">
      <c r="A265" s="6">
        <v>28</v>
      </c>
      <c r="B265" s="6">
        <v>98.84</v>
      </c>
      <c r="C265" s="1" t="s">
        <v>260</v>
      </c>
      <c r="D265" s="8" t="s">
        <v>54</v>
      </c>
      <c r="E265" s="1" t="s">
        <v>240</v>
      </c>
      <c r="F265" s="1" t="s">
        <v>14</v>
      </c>
      <c r="G265" s="109">
        <v>1829.83</v>
      </c>
      <c r="H265" s="94">
        <f t="shared" si="25"/>
        <v>5.0962627406568517E-3</v>
      </c>
      <c r="I265" s="124">
        <f t="shared" si="26"/>
        <v>3.4890980701189581E-2</v>
      </c>
      <c r="J265" s="124">
        <f t="shared" si="27"/>
        <v>160.29272558658036</v>
      </c>
      <c r="K265" s="124">
        <f t="shared" si="28"/>
        <v>-1.9121022393283138E-3</v>
      </c>
      <c r="L265" s="124">
        <f t="shared" si="29"/>
        <v>3.1379587051265423E-2</v>
      </c>
      <c r="M265" s="124">
        <f t="shared" si="30"/>
        <v>178.90601099723068</v>
      </c>
      <c r="N265" s="4">
        <v>0</v>
      </c>
      <c r="O265" s="111">
        <v>0.217838</v>
      </c>
      <c r="P265" s="111">
        <v>1000.77</v>
      </c>
      <c r="Q265" s="111">
        <v>-1.1938000000000001E-2</v>
      </c>
      <c r="R265" s="111">
        <v>0.19591500000000001</v>
      </c>
      <c r="S265" s="111">
        <v>1116.98</v>
      </c>
      <c r="T265" s="1">
        <v>0</v>
      </c>
      <c r="U265" s="166">
        <v>6.2433899999999998</v>
      </c>
    </row>
  </sheetData>
  <autoFilter ref="A2:U265">
    <filterColumn colId="0">
      <filters>
        <filter val="28"/>
      </filters>
    </filterColumn>
  </autoFilter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W128"/>
  <sheetViews>
    <sheetView zoomScale="90" zoomScaleNormal="90" workbookViewId="0">
      <selection activeCell="E7" sqref="E7"/>
    </sheetView>
  </sheetViews>
  <sheetFormatPr defaultRowHeight="12.75"/>
  <cols>
    <col min="1" max="1" width="31.85546875" customWidth="1"/>
    <col min="2" max="2" width="9.140625" style="3"/>
    <col min="3" max="3" width="14.28515625" customWidth="1"/>
    <col min="4" max="5" width="10.42578125" customWidth="1"/>
    <col min="7" max="7" width="30.85546875" customWidth="1"/>
    <col min="8" max="8" width="17.85546875" customWidth="1"/>
    <col min="9" max="9" width="14.42578125" customWidth="1"/>
    <col min="10" max="10" width="10.42578125" style="10" customWidth="1"/>
    <col min="11" max="11" width="4.28515625" style="10" customWidth="1"/>
    <col min="12" max="12" width="14.5703125" customWidth="1"/>
    <col min="13" max="13" width="16.7109375" customWidth="1"/>
  </cols>
  <sheetData>
    <row r="3" spans="1:13" ht="48" customHeight="1">
      <c r="D3" s="64"/>
      <c r="E3" s="64"/>
      <c r="F3" s="64"/>
      <c r="G3" s="72" t="s">
        <v>380</v>
      </c>
      <c r="H3" s="5" t="s">
        <v>381</v>
      </c>
      <c r="I3" s="5" t="s">
        <v>386</v>
      </c>
      <c r="J3" s="75" t="s">
        <v>382</v>
      </c>
      <c r="K3" s="77"/>
      <c r="L3" s="76" t="s">
        <v>387</v>
      </c>
      <c r="M3" s="74" t="s">
        <v>388</v>
      </c>
    </row>
    <row r="4" spans="1:13">
      <c r="A4" s="202" t="s">
        <v>310</v>
      </c>
      <c r="B4" s="203"/>
      <c r="C4" s="204"/>
      <c r="D4" s="64"/>
      <c r="E4" s="65"/>
      <c r="F4" s="66"/>
      <c r="G4" s="8" t="s">
        <v>12</v>
      </c>
      <c r="H4" s="79" t="s">
        <v>12</v>
      </c>
      <c r="I4" s="80">
        <v>5.6000000000000001E-2</v>
      </c>
      <c r="J4" s="81">
        <f t="shared" ref="J4:J26" si="0">I4/$I$26</f>
        <v>6.3420158550396385E-2</v>
      </c>
      <c r="K4" s="82"/>
      <c r="L4" s="83" t="s">
        <v>332</v>
      </c>
      <c r="M4" s="84">
        <v>4.37</v>
      </c>
    </row>
    <row r="5" spans="1:13">
      <c r="A5" s="205" t="s">
        <v>311</v>
      </c>
      <c r="B5" s="206"/>
      <c r="C5" s="207"/>
      <c r="D5" s="64"/>
      <c r="E5" s="65"/>
      <c r="F5" s="66"/>
      <c r="G5" s="8" t="s">
        <v>20</v>
      </c>
      <c r="H5" s="79" t="s">
        <v>320</v>
      </c>
      <c r="I5" s="80">
        <v>8.6E-3</v>
      </c>
      <c r="J5" s="81">
        <f t="shared" si="0"/>
        <v>9.7395243488108737E-3</v>
      </c>
      <c r="K5" s="82"/>
      <c r="L5" s="83" t="s">
        <v>335</v>
      </c>
      <c r="M5" s="84">
        <v>4.38</v>
      </c>
    </row>
    <row r="6" spans="1:13">
      <c r="A6" s="208" t="s">
        <v>324</v>
      </c>
      <c r="B6" s="209"/>
      <c r="C6" s="210"/>
      <c r="D6" s="64"/>
      <c r="E6" s="65"/>
      <c r="F6" s="66"/>
      <c r="G6" s="8" t="s">
        <v>16</v>
      </c>
      <c r="H6" s="79" t="s">
        <v>320</v>
      </c>
      <c r="I6" s="80">
        <v>8.6E-3</v>
      </c>
      <c r="J6" s="81">
        <f t="shared" si="0"/>
        <v>9.7395243488108737E-3</v>
      </c>
      <c r="K6" s="82"/>
      <c r="L6" s="83" t="s">
        <v>333</v>
      </c>
      <c r="M6" s="84">
        <v>4.17</v>
      </c>
    </row>
    <row r="7" spans="1:13">
      <c r="D7" s="64"/>
      <c r="E7" s="65"/>
      <c r="F7" s="66"/>
      <c r="G7" s="8" t="s">
        <v>56</v>
      </c>
      <c r="H7" s="79" t="s">
        <v>320</v>
      </c>
      <c r="I7" s="80">
        <v>8.6E-3</v>
      </c>
      <c r="J7" s="81">
        <f t="shared" si="0"/>
        <v>9.7395243488108737E-3</v>
      </c>
      <c r="K7" s="82"/>
      <c r="L7" s="85" t="s">
        <v>354</v>
      </c>
      <c r="M7" s="86">
        <v>3.76</v>
      </c>
    </row>
    <row r="8" spans="1:13" ht="38.25">
      <c r="A8" s="11"/>
      <c r="B8" s="12" t="s">
        <v>325</v>
      </c>
      <c r="C8" s="5" t="s">
        <v>383</v>
      </c>
      <c r="D8" s="5" t="s">
        <v>384</v>
      </c>
      <c r="E8" s="2"/>
      <c r="F8" s="66"/>
      <c r="G8" s="8" t="s">
        <v>18</v>
      </c>
      <c r="H8" s="79" t="s">
        <v>320</v>
      </c>
      <c r="I8" s="80">
        <v>8.6E-3</v>
      </c>
      <c r="J8" s="81">
        <f t="shared" si="0"/>
        <v>9.7395243488108737E-3</v>
      </c>
      <c r="K8" s="82"/>
      <c r="L8" s="83" t="s">
        <v>334</v>
      </c>
      <c r="M8" s="84">
        <v>4.0199999999999996</v>
      </c>
    </row>
    <row r="9" spans="1:13">
      <c r="A9" s="73" t="s">
        <v>312</v>
      </c>
      <c r="B9" s="189">
        <v>0.03</v>
      </c>
      <c r="C9" s="190">
        <v>1</v>
      </c>
      <c r="D9" s="71">
        <f>B9/C9</f>
        <v>0.03</v>
      </c>
      <c r="E9" s="70"/>
      <c r="F9" s="66"/>
      <c r="G9" s="8" t="s">
        <v>22</v>
      </c>
      <c r="H9" s="79" t="s">
        <v>320</v>
      </c>
      <c r="I9" s="80">
        <v>8.6E-3</v>
      </c>
      <c r="J9" s="81">
        <f t="shared" si="0"/>
        <v>9.7395243488108737E-3</v>
      </c>
      <c r="K9" s="82"/>
      <c r="L9" s="83" t="s">
        <v>336</v>
      </c>
      <c r="M9" s="84">
        <v>4.08</v>
      </c>
    </row>
    <row r="10" spans="1:13">
      <c r="A10" s="73" t="s">
        <v>12</v>
      </c>
      <c r="B10" s="189">
        <v>5.6000000000000001E-2</v>
      </c>
      <c r="C10" s="190">
        <v>1</v>
      </c>
      <c r="D10" s="71">
        <f t="shared" ref="D10:D21" si="1">B10/C10</f>
        <v>5.6000000000000001E-2</v>
      </c>
      <c r="E10" s="70"/>
      <c r="F10" s="66"/>
      <c r="G10" s="8" t="s">
        <v>24</v>
      </c>
      <c r="H10" s="79" t="s">
        <v>24</v>
      </c>
      <c r="I10" s="80">
        <v>3.0000000000000001E-3</v>
      </c>
      <c r="J10" s="81">
        <f t="shared" si="0"/>
        <v>3.3975084937712349E-3</v>
      </c>
      <c r="K10" s="82"/>
      <c r="L10" s="83" t="s">
        <v>337</v>
      </c>
      <c r="M10" s="84">
        <v>2.58</v>
      </c>
    </row>
    <row r="11" spans="1:13">
      <c r="A11" s="73" t="s">
        <v>24</v>
      </c>
      <c r="B11" s="189">
        <v>3.0000000000000001E-3</v>
      </c>
      <c r="C11" s="190">
        <v>1</v>
      </c>
      <c r="D11" s="71">
        <f t="shared" si="1"/>
        <v>3.0000000000000001E-3</v>
      </c>
      <c r="E11" s="70"/>
      <c r="F11" s="66"/>
      <c r="G11" s="8" t="s">
        <v>26</v>
      </c>
      <c r="H11" s="79" t="s">
        <v>313</v>
      </c>
      <c r="I11" s="80">
        <v>3.1E-2</v>
      </c>
      <c r="J11" s="81">
        <f t="shared" si="0"/>
        <v>3.5107587768969425E-2</v>
      </c>
      <c r="K11" s="82"/>
      <c r="L11" s="83" t="s">
        <v>338</v>
      </c>
      <c r="M11" s="84">
        <v>2.4500000000000002</v>
      </c>
    </row>
    <row r="12" spans="1:13">
      <c r="A12" s="73" t="s">
        <v>313</v>
      </c>
      <c r="B12" s="189">
        <v>6.2E-2</v>
      </c>
      <c r="C12" s="191">
        <v>2</v>
      </c>
      <c r="D12" s="71">
        <f t="shared" si="1"/>
        <v>3.1E-2</v>
      </c>
      <c r="E12" s="70"/>
      <c r="F12" s="66"/>
      <c r="G12" s="8" t="s">
        <v>28</v>
      </c>
      <c r="H12" s="79" t="s">
        <v>313</v>
      </c>
      <c r="I12" s="80">
        <v>3.1E-2</v>
      </c>
      <c r="J12" s="81">
        <f t="shared" si="0"/>
        <v>3.5107587768969425E-2</v>
      </c>
      <c r="K12" s="82"/>
      <c r="L12" s="83" t="s">
        <v>339</v>
      </c>
      <c r="M12" s="84">
        <v>2.8</v>
      </c>
    </row>
    <row r="13" spans="1:13">
      <c r="A13" s="73" t="s">
        <v>314</v>
      </c>
      <c r="B13" s="189">
        <v>0</v>
      </c>
      <c r="C13" s="191">
        <v>1</v>
      </c>
      <c r="D13" s="71">
        <f t="shared" si="1"/>
        <v>0</v>
      </c>
      <c r="E13" s="70"/>
      <c r="F13" s="66"/>
      <c r="G13" s="8" t="s">
        <v>30</v>
      </c>
      <c r="H13" s="79" t="s">
        <v>315</v>
      </c>
      <c r="I13" s="80">
        <v>0.21149999999999999</v>
      </c>
      <c r="J13" s="81">
        <f t="shared" si="0"/>
        <v>0.23952434881087203</v>
      </c>
      <c r="K13" s="82"/>
      <c r="L13" s="83" t="s">
        <v>340</v>
      </c>
      <c r="M13" s="84">
        <v>6.02</v>
      </c>
    </row>
    <row r="14" spans="1:13">
      <c r="A14" s="73" t="s">
        <v>315</v>
      </c>
      <c r="B14" s="189">
        <v>0.42299999999999999</v>
      </c>
      <c r="C14" s="191">
        <v>2</v>
      </c>
      <c r="D14" s="71">
        <f t="shared" si="1"/>
        <v>0.21149999999999999</v>
      </c>
      <c r="E14" s="70"/>
      <c r="F14" s="66"/>
      <c r="G14" s="8" t="s">
        <v>32</v>
      </c>
      <c r="H14" s="79" t="s">
        <v>315</v>
      </c>
      <c r="I14" s="80">
        <v>0.21149999999999999</v>
      </c>
      <c r="J14" s="81">
        <f t="shared" si="0"/>
        <v>0.23952434881087203</v>
      </c>
      <c r="K14" s="82"/>
      <c r="L14" s="83" t="s">
        <v>341</v>
      </c>
      <c r="M14" s="84">
        <v>6.57</v>
      </c>
    </row>
    <row r="15" spans="1:13">
      <c r="A15" s="73" t="s">
        <v>316</v>
      </c>
      <c r="B15" s="189">
        <v>0.115</v>
      </c>
      <c r="C15" s="191">
        <v>0</v>
      </c>
      <c r="D15" s="71" t="s">
        <v>385</v>
      </c>
      <c r="E15" s="70"/>
      <c r="F15" s="66"/>
      <c r="G15" s="8" t="s">
        <v>34</v>
      </c>
      <c r="H15" s="79" t="s">
        <v>312</v>
      </c>
      <c r="I15" s="80">
        <v>0.03</v>
      </c>
      <c r="J15" s="81">
        <f t="shared" si="0"/>
        <v>3.3975084937712348E-2</v>
      </c>
      <c r="K15" s="82"/>
      <c r="L15" s="83" t="s">
        <v>342</v>
      </c>
      <c r="M15" s="84">
        <v>2.86</v>
      </c>
    </row>
    <row r="16" spans="1:13">
      <c r="A16" s="73" t="s">
        <v>317</v>
      </c>
      <c r="B16" s="189">
        <v>8.5000000000000006E-2</v>
      </c>
      <c r="C16" s="191">
        <v>2</v>
      </c>
      <c r="D16" s="71">
        <f t="shared" si="1"/>
        <v>4.2500000000000003E-2</v>
      </c>
      <c r="E16" s="70"/>
      <c r="F16" s="66"/>
      <c r="G16" s="8" t="s">
        <v>36</v>
      </c>
      <c r="H16" s="79" t="s">
        <v>314</v>
      </c>
      <c r="I16" s="80">
        <v>0</v>
      </c>
      <c r="J16" s="81">
        <f t="shared" si="0"/>
        <v>0</v>
      </c>
      <c r="K16" s="82"/>
      <c r="L16" s="83" t="s">
        <v>343</v>
      </c>
      <c r="M16" s="84">
        <v>3.82</v>
      </c>
    </row>
    <row r="17" spans="1:13">
      <c r="A17" s="73" t="s">
        <v>318</v>
      </c>
      <c r="B17" s="189">
        <v>9.7000000000000003E-2</v>
      </c>
      <c r="C17" s="191">
        <v>2</v>
      </c>
      <c r="D17" s="71">
        <f t="shared" si="1"/>
        <v>4.8500000000000001E-2</v>
      </c>
      <c r="E17" s="70"/>
      <c r="F17" s="66"/>
      <c r="G17" s="8" t="s">
        <v>38</v>
      </c>
      <c r="H17" s="79" t="s">
        <v>317</v>
      </c>
      <c r="I17" s="80">
        <v>4.2500000000000003E-2</v>
      </c>
      <c r="J17" s="81">
        <f t="shared" si="0"/>
        <v>4.8131370328425828E-2</v>
      </c>
      <c r="K17" s="82"/>
      <c r="L17" s="83" t="s">
        <v>344</v>
      </c>
      <c r="M17" s="84">
        <v>3.17</v>
      </c>
    </row>
    <row r="18" spans="1:13">
      <c r="A18" s="73" t="s">
        <v>319</v>
      </c>
      <c r="B18" s="189">
        <v>7.4999999999999997E-2</v>
      </c>
      <c r="C18" s="191">
        <v>3</v>
      </c>
      <c r="D18" s="71">
        <f t="shared" si="1"/>
        <v>2.4999999999999998E-2</v>
      </c>
      <c r="E18" s="70"/>
      <c r="F18" s="66"/>
      <c r="G18" s="8" t="s">
        <v>40</v>
      </c>
      <c r="H18" s="79" t="s">
        <v>317</v>
      </c>
      <c r="I18" s="80">
        <v>4.2500000000000003E-2</v>
      </c>
      <c r="J18" s="81">
        <f t="shared" si="0"/>
        <v>4.8131370328425828E-2</v>
      </c>
      <c r="K18" s="82"/>
      <c r="L18" s="83" t="s">
        <v>345</v>
      </c>
      <c r="M18" s="84">
        <v>3.25</v>
      </c>
    </row>
    <row r="19" spans="1:13">
      <c r="A19" s="73" t="s">
        <v>320</v>
      </c>
      <c r="B19" s="189">
        <v>4.2999999999999997E-2</v>
      </c>
      <c r="C19" s="191">
        <v>5</v>
      </c>
      <c r="D19" s="71">
        <f t="shared" si="1"/>
        <v>8.6E-3</v>
      </c>
      <c r="E19" s="70"/>
      <c r="F19" s="66"/>
      <c r="G19" s="8" t="s">
        <v>44</v>
      </c>
      <c r="H19" s="79" t="s">
        <v>318</v>
      </c>
      <c r="I19" s="80">
        <v>4.8500000000000001E-2</v>
      </c>
      <c r="J19" s="81">
        <f t="shared" si="0"/>
        <v>5.49263873159683E-2</v>
      </c>
      <c r="K19" s="82"/>
      <c r="L19" s="83" t="s">
        <v>346</v>
      </c>
      <c r="M19" s="84">
        <v>2.08</v>
      </c>
    </row>
    <row r="20" spans="1:13">
      <c r="A20" s="73" t="s">
        <v>321</v>
      </c>
      <c r="B20" s="189">
        <v>1E-3</v>
      </c>
      <c r="C20" s="191">
        <v>0</v>
      </c>
      <c r="D20" s="71" t="s">
        <v>385</v>
      </c>
      <c r="E20" s="70"/>
      <c r="F20" s="66"/>
      <c r="G20" s="8" t="s">
        <v>42</v>
      </c>
      <c r="H20" s="79" t="s">
        <v>318</v>
      </c>
      <c r="I20" s="80">
        <v>4.8500000000000001E-2</v>
      </c>
      <c r="J20" s="81">
        <f t="shared" si="0"/>
        <v>5.49263873159683E-2</v>
      </c>
      <c r="K20" s="82"/>
      <c r="L20" s="83" t="s">
        <v>347</v>
      </c>
      <c r="M20" s="84">
        <v>2.0699999999999998</v>
      </c>
    </row>
    <row r="21" spans="1:13">
      <c r="A21" s="73" t="s">
        <v>322</v>
      </c>
      <c r="B21" s="189">
        <v>8.9999999999999993E-3</v>
      </c>
      <c r="C21" s="191">
        <v>2</v>
      </c>
      <c r="D21" s="71">
        <f t="shared" si="1"/>
        <v>4.4999999999999997E-3</v>
      </c>
      <c r="E21" s="70"/>
      <c r="F21" s="66"/>
      <c r="G21" s="8" t="s">
        <v>46</v>
      </c>
      <c r="H21" s="79" t="s">
        <v>319</v>
      </c>
      <c r="I21" s="80">
        <v>2.5000000000000001E-2</v>
      </c>
      <c r="J21" s="81">
        <f t="shared" si="0"/>
        <v>2.831257078142696E-2</v>
      </c>
      <c r="K21" s="82"/>
      <c r="L21" s="83" t="s">
        <v>348</v>
      </c>
      <c r="M21" s="84">
        <v>2.7</v>
      </c>
    </row>
    <row r="22" spans="1:13">
      <c r="A22" s="92" t="s">
        <v>323</v>
      </c>
      <c r="B22" s="13">
        <v>1</v>
      </c>
      <c r="C22" s="68"/>
      <c r="D22" s="69"/>
      <c r="E22" s="70"/>
      <c r="F22" s="66"/>
      <c r="G22" s="8" t="s">
        <v>48</v>
      </c>
      <c r="H22" s="79" t="s">
        <v>319</v>
      </c>
      <c r="I22" s="80">
        <v>2.5000000000000001E-2</v>
      </c>
      <c r="J22" s="81">
        <f t="shared" si="0"/>
        <v>2.831257078142696E-2</v>
      </c>
      <c r="K22" s="82"/>
      <c r="L22" s="83" t="s">
        <v>349</v>
      </c>
      <c r="M22" s="84">
        <v>2.62</v>
      </c>
    </row>
    <row r="23" spans="1:13">
      <c r="A23" s="14"/>
      <c r="B23" s="15"/>
      <c r="D23" s="64"/>
      <c r="E23" s="65"/>
      <c r="F23" s="66"/>
      <c r="G23" s="8" t="s">
        <v>50</v>
      </c>
      <c r="H23" s="79" t="s">
        <v>319</v>
      </c>
      <c r="I23" s="80">
        <v>2.5000000000000001E-2</v>
      </c>
      <c r="J23" s="81">
        <f t="shared" si="0"/>
        <v>2.831257078142696E-2</v>
      </c>
      <c r="K23" s="82"/>
      <c r="L23" s="83" t="s">
        <v>350</v>
      </c>
      <c r="M23" s="84">
        <v>2.69</v>
      </c>
    </row>
    <row r="24" spans="1:13">
      <c r="A24" s="14"/>
      <c r="B24" s="15"/>
      <c r="D24" s="64"/>
      <c r="E24" s="65"/>
      <c r="F24" s="66"/>
      <c r="G24" s="8" t="s">
        <v>52</v>
      </c>
      <c r="H24" s="79" t="s">
        <v>322</v>
      </c>
      <c r="I24" s="80">
        <v>4.4999999999999997E-3</v>
      </c>
      <c r="J24" s="81">
        <f t="shared" si="0"/>
        <v>5.0962627406568517E-3</v>
      </c>
      <c r="K24" s="82"/>
      <c r="L24" s="83" t="s">
        <v>351</v>
      </c>
      <c r="M24" s="84">
        <v>3.6</v>
      </c>
    </row>
    <row r="25" spans="1:13">
      <c r="A25" s="14"/>
      <c r="B25" s="15"/>
      <c r="D25" s="64"/>
      <c r="E25" s="65"/>
      <c r="F25" s="66"/>
      <c r="G25" s="8" t="s">
        <v>54</v>
      </c>
      <c r="H25" s="79" t="s">
        <v>322</v>
      </c>
      <c r="I25" s="80">
        <v>4.4999999999999997E-3</v>
      </c>
      <c r="J25" s="81">
        <f t="shared" si="0"/>
        <v>5.0962627406568517E-3</v>
      </c>
      <c r="K25" s="82"/>
      <c r="L25" s="83" t="s">
        <v>352</v>
      </c>
      <c r="M25" s="84">
        <v>3.6</v>
      </c>
    </row>
    <row r="26" spans="1:13" ht="25.5">
      <c r="A26" s="14"/>
      <c r="B26" s="15"/>
      <c r="D26" s="64"/>
      <c r="E26" s="64"/>
      <c r="F26" s="64"/>
      <c r="H26" s="88" t="s">
        <v>323</v>
      </c>
      <c r="I26" s="89">
        <f>SUM(I4:I25)</f>
        <v>0.8829999999999999</v>
      </c>
      <c r="J26" s="90">
        <f t="shared" si="0"/>
        <v>1</v>
      </c>
      <c r="K26" s="87"/>
      <c r="L26" s="91" t="s">
        <v>389</v>
      </c>
      <c r="M26" s="78">
        <f>SUMPRODUCT(J4:J25,M4:M25)</f>
        <v>4.5822151755379394</v>
      </c>
    </row>
    <row r="27" spans="1:13">
      <c r="A27" s="14"/>
      <c r="B27" s="15"/>
      <c r="D27" s="64"/>
      <c r="E27" s="64"/>
      <c r="F27" s="64"/>
      <c r="I27" s="10"/>
      <c r="L27" s="63"/>
      <c r="M27" s="67"/>
    </row>
    <row r="28" spans="1:13">
      <c r="A28" s="14"/>
      <c r="B28" s="15"/>
      <c r="D28" s="64"/>
      <c r="E28" s="64"/>
      <c r="F28" s="64"/>
      <c r="I28" s="10"/>
      <c r="L28" s="63"/>
      <c r="M28" s="67"/>
    </row>
    <row r="29" spans="1:13" ht="13.5" thickBot="1">
      <c r="A29" s="14"/>
      <c r="B29" s="15"/>
      <c r="D29" s="64"/>
      <c r="E29" s="64"/>
      <c r="F29" s="64"/>
      <c r="I29" s="10"/>
      <c r="L29" s="63"/>
      <c r="M29" s="67"/>
    </row>
    <row r="30" spans="1:13">
      <c r="A30" s="196" t="s">
        <v>590</v>
      </c>
      <c r="B30" s="197" t="s">
        <v>592</v>
      </c>
      <c r="C30" s="211" t="s">
        <v>390</v>
      </c>
      <c r="D30" s="212"/>
      <c r="E30" s="212"/>
      <c r="F30" s="212" t="s">
        <v>329</v>
      </c>
      <c r="G30" s="212"/>
      <c r="H30" s="213"/>
      <c r="I30" s="10"/>
    </row>
    <row r="31" spans="1:13" ht="13.5" thickBot="1">
      <c r="A31" s="182" t="s">
        <v>591</v>
      </c>
      <c r="B31" s="197" t="s">
        <v>591</v>
      </c>
      <c r="C31" s="185" t="s">
        <v>326</v>
      </c>
      <c r="D31" s="186" t="s">
        <v>327</v>
      </c>
      <c r="E31" s="186" t="s">
        <v>328</v>
      </c>
      <c r="F31" s="187" t="s">
        <v>326</v>
      </c>
      <c r="G31" s="187" t="s">
        <v>327</v>
      </c>
      <c r="H31" s="188" t="s">
        <v>328</v>
      </c>
    </row>
    <row r="32" spans="1:13">
      <c r="A32">
        <v>7</v>
      </c>
      <c r="B32" s="3" t="str">
        <f t="shared" ref="B32:B43" si="2">VLOOKUP(A32,CFLINCNR,2,FALSE)</f>
        <v>24.71</v>
      </c>
      <c r="C32" s="200">
        <f>SUMPRODUCT('NONRES CFL from MISer'!H3:H24,'NONRES CFL from MISer'!I3:I24)</f>
        <v>1.0176395051660491E-2</v>
      </c>
      <c r="D32" s="200">
        <f>SUMPRODUCT('NONRES CFL from MISer'!H3:H24,'NONRES CFL from MISer'!J3:J24)</f>
        <v>56.461029386021565</v>
      </c>
      <c r="E32" s="200">
        <f>SUMPRODUCT('NONRES CFL from MISer'!H3:H23,'NONRES CFL from MISer'!K3:K23)</f>
        <v>-0.41612401537327481</v>
      </c>
      <c r="F32" s="17">
        <v>0</v>
      </c>
      <c r="G32" s="201">
        <f>(B32-A32)/1000*4100</f>
        <v>72.611000000000004</v>
      </c>
      <c r="H32" s="17">
        <v>0</v>
      </c>
    </row>
    <row r="33" spans="1:23">
      <c r="A33">
        <v>9</v>
      </c>
      <c r="B33" s="3">
        <f t="shared" si="2"/>
        <v>31.77</v>
      </c>
      <c r="C33" s="200">
        <f>SUMPRODUCT('NONRES CFL from MISer'!H26:H47,'NONRES CFL from MISer'!I26:I47)</f>
        <v>1.627069015419896E-2</v>
      </c>
      <c r="D33" s="200">
        <f>SUMPRODUCT('NONRES CFL from MISer'!H26:H47,'NONRES CFL from MISer'!J26:J47)</f>
        <v>79.444390112129881</v>
      </c>
      <c r="E33" s="200">
        <f>SUMPRODUCT('NONRES CFL from MISer'!H26:H47,'NONRES CFL from MISer'!K26:K47)</f>
        <v>-0.33841847119486507</v>
      </c>
      <c r="F33" s="17">
        <v>0</v>
      </c>
      <c r="G33" s="201">
        <f t="shared" ref="G33:G43" si="3">(B33-A33)/1000*4100</f>
        <v>93.356999999999999</v>
      </c>
      <c r="H33" s="17">
        <v>0</v>
      </c>
    </row>
    <row r="34" spans="1:23">
      <c r="A34">
        <v>11</v>
      </c>
      <c r="B34" s="3">
        <f t="shared" si="2"/>
        <v>38.83</v>
      </c>
      <c r="C34" s="200">
        <f>SUMPRODUCT('NONRES CFL from MISer'!H48:H69,'NONRES CFL from MISer'!I48:I69)</f>
        <v>1.9807795744324671E-2</v>
      </c>
      <c r="D34" s="200">
        <f>SUMPRODUCT('NONRES CFL from MISer'!H48:H69,'NONRES CFL from MISer'!J48:J69)</f>
        <v>1.5109028179680984E-2</v>
      </c>
      <c r="E34" s="200">
        <f>SUMPRODUCT('NONRES CFL from MISer'!H48:H69,'NONRES CFL from MISer'!K48:K69)</f>
        <v>-0.41198776044490809</v>
      </c>
      <c r="F34" s="17">
        <v>0</v>
      </c>
      <c r="G34" s="201">
        <f t="shared" si="3"/>
        <v>114.10299999999999</v>
      </c>
      <c r="H34" s="17">
        <v>0</v>
      </c>
    </row>
    <row r="35" spans="1:23">
      <c r="A35">
        <v>13</v>
      </c>
      <c r="B35" s="3">
        <f t="shared" si="2"/>
        <v>45.89</v>
      </c>
      <c r="C35" s="200">
        <f>SUMPRODUCT('NONRES CFL from MISer'!H70:H91,'NONRES CFL from MISer'!I70:I91)</f>
        <v>2.3344906504680744E-2</v>
      </c>
      <c r="D35" s="200">
        <f>SUMPRODUCT('NONRES CFL from MISer'!H70:H91,'NONRES CFL from MISer'!J70:J91)</f>
        <v>113.98544102437994</v>
      </c>
      <c r="E35" s="200">
        <f>SUMPRODUCT('NONRES CFL from MISer'!H70:H91,'NONRES CFL from MISer'!K70:K91)</f>
        <v>-0.48555682336054889</v>
      </c>
      <c r="F35" s="17">
        <v>0</v>
      </c>
      <c r="G35" s="201">
        <f t="shared" si="3"/>
        <v>134.84900000000002</v>
      </c>
      <c r="H35" s="17">
        <v>0</v>
      </c>
    </row>
    <row r="36" spans="1:23">
      <c r="A36">
        <v>15</v>
      </c>
      <c r="B36" s="3">
        <f t="shared" si="2"/>
        <v>52.95</v>
      </c>
      <c r="C36" s="200">
        <f>SUMPRODUCT('NONRES CFL from MISer'!H92:H112,'NONRES CFL from MISer'!I92:I112)</f>
        <v>2.5665181948765225E-2</v>
      </c>
      <c r="D36" s="200">
        <f>SUMPRODUCT('NONRES CFL from MISer'!H92:H112,'NONRES CFL from MISer'!J92:J112)</f>
        <v>101.39869332928585</v>
      </c>
      <c r="E36" s="200">
        <f>SUMPRODUCT('NONRES CFL from MISer'!H92:H112,'NONRES CFL from MISer'!K92:K112)</f>
        <v>-0.51935913281859958</v>
      </c>
      <c r="F36" s="17">
        <v>0</v>
      </c>
      <c r="G36" s="201">
        <f t="shared" si="3"/>
        <v>155.59500000000003</v>
      </c>
      <c r="H36" s="17">
        <v>0</v>
      </c>
    </row>
    <row r="37" spans="1:23">
      <c r="A37">
        <v>16</v>
      </c>
      <c r="B37" s="3">
        <f t="shared" si="2"/>
        <v>56.48</v>
      </c>
      <c r="C37" s="200">
        <f>SUMPRODUCT('NONRES CFL from MISer'!H113:H133,'NONRES CFL from MISer'!I113:I133)</f>
        <v>2.8179636895178075E-2</v>
      </c>
      <c r="D37" s="200">
        <f>SUMPRODUCT('NONRES CFL from MISer'!H113:H133,'NONRES CFL from MISer'!J113:J133)</f>
        <v>137.60075598925363</v>
      </c>
      <c r="E37" s="200">
        <f>SUMPRODUCT('NONRES CFL from MISer'!H113:H133,'NONRES CFL from MISer'!K113:K133)</f>
        <v>-0.58855125465084435</v>
      </c>
      <c r="F37" s="17">
        <v>0</v>
      </c>
      <c r="G37" s="201">
        <f t="shared" si="3"/>
        <v>165.96799999999999</v>
      </c>
      <c r="H37" s="17">
        <v>0</v>
      </c>
    </row>
    <row r="38" spans="1:23">
      <c r="A38">
        <v>17</v>
      </c>
      <c r="B38" s="3">
        <f t="shared" si="2"/>
        <v>60.01</v>
      </c>
      <c r="C38" s="200">
        <f>SUMPRODUCT('NONRES CFL from MISer'!H134:H155,'NONRES CFL from MISer'!I134:I155)</f>
        <v>3.0419118893225669E-2</v>
      </c>
      <c r="D38" s="200">
        <f>SUMPRODUCT('NONRES CFL from MISer'!H134:H155,'NONRES CFL from MISer'!J134:J155)</f>
        <v>148.52649174747535</v>
      </c>
      <c r="E38" s="200">
        <f>SUMPRODUCT('NONRES CFL from MISer'!H134:H155,'NONRES CFL from MISer'!K134:K155)</f>
        <v>-0.63269585375840753</v>
      </c>
      <c r="F38" s="17">
        <v>0</v>
      </c>
      <c r="G38" s="201">
        <f t="shared" si="3"/>
        <v>176.34100000000001</v>
      </c>
      <c r="H38" s="17">
        <v>0</v>
      </c>
    </row>
    <row r="39" spans="1:23">
      <c r="A39">
        <v>18</v>
      </c>
      <c r="B39" s="3">
        <f t="shared" si="2"/>
        <v>63.54</v>
      </c>
      <c r="C39" s="200">
        <f>SUMPRODUCT('NONRES CFL from MISer'!H156:H177,'NONRES CFL from MISer'!I156:I177)</f>
        <v>3.2541382155167893E-2</v>
      </c>
      <c r="D39" s="200">
        <f>SUMPRODUCT('NONRES CFL from MISer'!H156:H177,'NONRES CFL from MISer'!J156:J177)</f>
        <v>158.88879626035447</v>
      </c>
      <c r="E39" s="200">
        <f>SUMPRODUCT('NONRES CFL from MISer'!H156:H177,'NONRES CFL from MISer'!K156:K177)</f>
        <v>-0.67683727008353511</v>
      </c>
      <c r="F39" s="17">
        <v>0</v>
      </c>
      <c r="G39" s="201">
        <f t="shared" si="3"/>
        <v>186.714</v>
      </c>
      <c r="H39" s="17">
        <v>0</v>
      </c>
    </row>
    <row r="40" spans="1:23">
      <c r="A40">
        <v>20</v>
      </c>
      <c r="B40" s="3">
        <f t="shared" si="2"/>
        <v>70.599999999999994</v>
      </c>
      <c r="C40" s="200">
        <f>SUMPRODUCT('NONRES CFL from MISer'!H178:H199,'NONRES CFL from MISer'!I178:I199)</f>
        <v>3.6078500467058051E-2</v>
      </c>
      <c r="D40" s="200">
        <f>SUMPRODUCT('NONRES CFL from MISer'!H178:H199,'NONRES CFL from MISer'!J178:J199)</f>
        <v>176.15935041269597</v>
      </c>
      <c r="E40" s="200">
        <f>SUMPRODUCT('NONRES CFL from MISer'!H178:H199,'NONRES CFL from MISer'!K178:K199)</f>
        <v>-0.75040616174948205</v>
      </c>
      <c r="F40" s="17">
        <v>0</v>
      </c>
      <c r="G40" s="201">
        <f t="shared" si="3"/>
        <v>207.45999999999998</v>
      </c>
      <c r="H40" s="17">
        <v>0</v>
      </c>
    </row>
    <row r="41" spans="1:23">
      <c r="A41">
        <v>23</v>
      </c>
      <c r="B41" s="3">
        <f t="shared" si="2"/>
        <v>81.19</v>
      </c>
      <c r="C41" s="200">
        <f>SUMPRODUCT('NONRES CFL from MISer'!H200:H221,'NONRES CFL from MISer'!I200:I221)</f>
        <v>4.1030431940240607E-2</v>
      </c>
      <c r="D41" s="200">
        <f>SUMPRODUCT('NONRES CFL from MISer'!H200:H221,'NONRES CFL from MISer'!J200:J221)</f>
        <v>200.33798800671877</v>
      </c>
      <c r="E41" s="200">
        <f>SUMPRODUCT('NONRES CFL from MISer'!H200:H221,'NONRES CFL from MISer'!K200:K221)</f>
        <v>-0.85340337580978209</v>
      </c>
      <c r="F41" s="17">
        <v>0</v>
      </c>
      <c r="G41" s="201">
        <f t="shared" si="3"/>
        <v>238.57900000000001</v>
      </c>
      <c r="H41" s="17">
        <v>0</v>
      </c>
    </row>
    <row r="42" spans="1:23">
      <c r="A42">
        <v>25</v>
      </c>
      <c r="B42" s="3">
        <f t="shared" si="2"/>
        <v>88.25</v>
      </c>
      <c r="C42" s="200">
        <f>SUMPRODUCT('NONRES CFL from MISer'!H222:H243,'NONRES CFL from MISer'!I222:I243)</f>
        <v>4.4567529467326714E-2</v>
      </c>
      <c r="D42" s="200">
        <f>SUMPRODUCT('NONRES CFL from MISer'!H222:H243,'NONRES CFL from MISer'!J222:J243)</f>
        <v>217.60845148155377</v>
      </c>
      <c r="E42" s="200">
        <f>SUMPRODUCT('NONRES CFL from MISer'!H222:H243,'NONRES CFL from MISer'!K222:K243)</f>
        <v>-0.92697286297682302</v>
      </c>
      <c r="F42" s="17">
        <v>0</v>
      </c>
      <c r="G42" s="201">
        <f t="shared" si="3"/>
        <v>259.32499999999999</v>
      </c>
      <c r="H42" s="17">
        <v>0</v>
      </c>
    </row>
    <row r="43" spans="1:23">
      <c r="A43">
        <v>28</v>
      </c>
      <c r="B43" s="3">
        <f t="shared" si="2"/>
        <v>98.84</v>
      </c>
      <c r="C43" s="200">
        <f>SUMPRODUCT('NONRES CFL from MISer'!H244:H265,'NONRES CFL from MISer'!I244:I265)</f>
        <v>5.0226899423471152E-2</v>
      </c>
      <c r="D43" s="200">
        <f>SUMPRODUCT('NONRES CFL from MISer'!H244:H265,'NONRES CFL from MISer'!J244:J265)</f>
        <v>245.24131874534095</v>
      </c>
      <c r="E43" s="200">
        <f>SUMPRODUCT('NONRES CFL from MISer'!H244:H265,'NONRES CFL from MISer'!K244:K265)</f>
        <v>-1.0446829063274283</v>
      </c>
      <c r="F43" s="17">
        <v>0</v>
      </c>
      <c r="G43" s="201">
        <f t="shared" si="3"/>
        <v>290.44400000000002</v>
      </c>
      <c r="H43" s="17">
        <v>0</v>
      </c>
    </row>
    <row r="44" spans="1:23" s="95" customFormat="1">
      <c r="B44" s="96"/>
      <c r="F44" s="96"/>
      <c r="G44" s="97"/>
      <c r="H44" s="96"/>
      <c r="J44" s="98"/>
      <c r="K44" s="98"/>
    </row>
    <row r="45" spans="1:23" s="95" customFormat="1">
      <c r="B45" s="96"/>
      <c r="F45" s="96"/>
      <c r="G45" s="97"/>
      <c r="H45" s="96"/>
      <c r="J45" s="98"/>
      <c r="K45" s="98"/>
    </row>
    <row r="47" spans="1:23">
      <c r="A47" t="s">
        <v>362</v>
      </c>
    </row>
    <row r="48" spans="1:23">
      <c r="A48" s="9" t="s">
        <v>361</v>
      </c>
      <c r="M48" s="175" t="s">
        <v>560</v>
      </c>
      <c r="N48" s="176"/>
      <c r="O48" s="133"/>
      <c r="P48" s="133"/>
      <c r="Q48" s="133"/>
      <c r="R48" s="133"/>
      <c r="S48" s="133"/>
      <c r="T48" s="133"/>
      <c r="U48" s="134"/>
      <c r="V48" s="20"/>
      <c r="W48" s="20"/>
    </row>
    <row r="49" spans="1:23" ht="13.5" thickBot="1">
      <c r="A49" s="9"/>
      <c r="M49" s="177" t="s">
        <v>585</v>
      </c>
      <c r="N49" s="178"/>
      <c r="O49" s="20"/>
      <c r="P49" s="20"/>
      <c r="Q49" s="20"/>
      <c r="R49" s="20"/>
      <c r="S49" s="20"/>
      <c r="T49" s="20"/>
      <c r="U49" s="136"/>
      <c r="V49" s="20"/>
      <c r="W49" s="20"/>
    </row>
    <row r="50" spans="1:23">
      <c r="C50" s="214" t="s">
        <v>355</v>
      </c>
      <c r="D50" s="215"/>
      <c r="E50" s="216"/>
      <c r="M50" s="173" t="s">
        <v>561</v>
      </c>
      <c r="N50" s="174"/>
      <c r="O50" s="20"/>
      <c r="P50" s="20"/>
      <c r="Q50" s="20"/>
      <c r="R50" s="20"/>
      <c r="S50" s="20"/>
      <c r="T50" s="20"/>
      <c r="U50" s="136"/>
      <c r="V50" s="20"/>
      <c r="W50" s="20"/>
    </row>
    <row r="51" spans="1:23">
      <c r="C51" s="23" t="s">
        <v>356</v>
      </c>
      <c r="D51" s="21" t="s">
        <v>356</v>
      </c>
      <c r="E51" s="24" t="s">
        <v>357</v>
      </c>
      <c r="M51" s="138" t="s">
        <v>562</v>
      </c>
      <c r="N51" s="128">
        <v>0.99826768201844363</v>
      </c>
      <c r="O51" s="20"/>
      <c r="P51" s="20"/>
      <c r="Q51" s="20"/>
      <c r="R51" s="20"/>
      <c r="S51" s="20"/>
      <c r="T51" s="20"/>
      <c r="U51" s="136"/>
      <c r="V51" s="20"/>
      <c r="W51" s="20"/>
    </row>
    <row r="52" spans="1:23" ht="13.5" thickBot="1">
      <c r="C52" s="39" t="s">
        <v>358</v>
      </c>
      <c r="D52" s="40" t="s">
        <v>359</v>
      </c>
      <c r="E52" s="41" t="s">
        <v>360</v>
      </c>
      <c r="F52" s="18"/>
      <c r="M52" s="170" t="s">
        <v>563</v>
      </c>
      <c r="N52" s="132">
        <v>0.99653836496247639</v>
      </c>
      <c r="O52" s="20"/>
      <c r="P52" s="20"/>
      <c r="Q52" s="20"/>
      <c r="R52" s="20"/>
      <c r="S52" s="20"/>
      <c r="T52" s="20"/>
      <c r="U52" s="136"/>
      <c r="V52" s="20"/>
      <c r="W52" s="20"/>
    </row>
    <row r="53" spans="1:23">
      <c r="A53" s="30" t="s">
        <v>12</v>
      </c>
      <c r="B53" s="31" t="s">
        <v>332</v>
      </c>
      <c r="C53" s="36">
        <v>2286.5157577777782</v>
      </c>
      <c r="D53" s="37">
        <v>2440.0609222222224</v>
      </c>
      <c r="E53" s="38">
        <v>4100</v>
      </c>
      <c r="F53" s="19"/>
      <c r="M53" s="138" t="s">
        <v>564</v>
      </c>
      <c r="N53" s="128">
        <v>0.99619220145872411</v>
      </c>
      <c r="O53" s="20"/>
      <c r="P53" s="20"/>
      <c r="Q53" s="20"/>
      <c r="R53" s="20"/>
      <c r="S53" s="20"/>
      <c r="T53" s="20"/>
      <c r="U53" s="136"/>
      <c r="V53" s="20"/>
      <c r="W53" s="20"/>
    </row>
    <row r="54" spans="1:23">
      <c r="A54" s="32" t="s">
        <v>16</v>
      </c>
      <c r="B54" s="33" t="s">
        <v>333</v>
      </c>
      <c r="C54" s="25">
        <v>2399.2669690998327</v>
      </c>
      <c r="D54" s="22">
        <v>2166.9875099206347</v>
      </c>
      <c r="E54" s="26">
        <v>4100</v>
      </c>
      <c r="F54" s="19"/>
      <c r="M54" s="138" t="s">
        <v>565</v>
      </c>
      <c r="N54" s="128">
        <v>7.2968074976444066E-4</v>
      </c>
      <c r="O54" s="20"/>
      <c r="P54" s="20"/>
      <c r="Q54" s="20"/>
      <c r="R54" s="20"/>
      <c r="S54" s="20"/>
      <c r="T54" s="20"/>
      <c r="U54" s="136"/>
      <c r="V54" s="20"/>
      <c r="W54" s="20"/>
    </row>
    <row r="55" spans="1:23" ht="13.5" thickBot="1">
      <c r="A55" s="32" t="s">
        <v>18</v>
      </c>
      <c r="B55" s="33" t="s">
        <v>334</v>
      </c>
      <c r="C55" s="25">
        <v>2486.5630118540662</v>
      </c>
      <c r="D55" s="22">
        <v>2322.9309434210527</v>
      </c>
      <c r="E55" s="26">
        <v>4100</v>
      </c>
      <c r="F55" s="19"/>
      <c r="M55" s="139" t="s">
        <v>566</v>
      </c>
      <c r="N55" s="129">
        <v>12</v>
      </c>
      <c r="O55" s="20"/>
      <c r="P55" s="20"/>
      <c r="Q55" s="20"/>
      <c r="R55" s="20"/>
      <c r="S55" s="20"/>
      <c r="T55" s="20"/>
      <c r="U55" s="136"/>
      <c r="V55" s="20"/>
      <c r="W55" s="20"/>
    </row>
    <row r="56" spans="1:23">
      <c r="A56" s="32" t="s">
        <v>20</v>
      </c>
      <c r="B56" s="33" t="s">
        <v>335</v>
      </c>
      <c r="C56" s="25">
        <v>2282.3806202777778</v>
      </c>
      <c r="D56" s="22">
        <v>2211.4138822222221</v>
      </c>
      <c r="E56" s="26">
        <v>4100</v>
      </c>
      <c r="F56" s="19"/>
      <c r="M56" s="135"/>
      <c r="N56" s="20"/>
      <c r="O56" s="20"/>
      <c r="P56" s="20"/>
      <c r="Q56" s="20"/>
      <c r="R56" s="20"/>
      <c r="S56" s="20"/>
      <c r="T56" s="20"/>
      <c r="U56" s="136"/>
      <c r="V56" s="20"/>
      <c r="W56" s="20"/>
    </row>
    <row r="57" spans="1:23" ht="13.5" thickBot="1">
      <c r="A57" s="32" t="s">
        <v>22</v>
      </c>
      <c r="B57" s="33" t="s">
        <v>336</v>
      </c>
      <c r="C57" s="25">
        <v>2453.500846251045</v>
      </c>
      <c r="D57" s="22">
        <v>2450.0906999728486</v>
      </c>
      <c r="E57" s="26">
        <v>4100</v>
      </c>
      <c r="F57" s="19"/>
      <c r="M57" s="135" t="s">
        <v>567</v>
      </c>
      <c r="N57" s="20"/>
      <c r="O57" s="20"/>
      <c r="P57" s="20"/>
      <c r="Q57" s="20"/>
      <c r="R57" s="20"/>
      <c r="S57" s="20"/>
      <c r="T57" s="20"/>
      <c r="U57" s="136"/>
      <c r="V57" s="20"/>
      <c r="W57" s="20"/>
    </row>
    <row r="58" spans="1:23">
      <c r="A58" s="32" t="s">
        <v>24</v>
      </c>
      <c r="B58" s="33" t="s">
        <v>337</v>
      </c>
      <c r="C58" s="25">
        <v>3875.8620000000005</v>
      </c>
      <c r="D58" s="22">
        <v>4886.3280000000004</v>
      </c>
      <c r="E58" s="26">
        <v>4100</v>
      </c>
      <c r="F58" s="19"/>
      <c r="M58" s="140"/>
      <c r="N58" s="130" t="s">
        <v>571</v>
      </c>
      <c r="O58" s="130" t="s">
        <v>572</v>
      </c>
      <c r="P58" s="130" t="s">
        <v>573</v>
      </c>
      <c r="Q58" s="130" t="s">
        <v>574</v>
      </c>
      <c r="R58" s="130" t="s">
        <v>575</v>
      </c>
      <c r="S58" s="20"/>
      <c r="T58" s="20"/>
      <c r="U58" s="136"/>
      <c r="V58" s="20"/>
      <c r="W58" s="20"/>
    </row>
    <row r="59" spans="1:23">
      <c r="A59" s="32" t="s">
        <v>26</v>
      </c>
      <c r="B59" s="33" t="s">
        <v>338</v>
      </c>
      <c r="C59" s="25">
        <v>4087.1684307692308</v>
      </c>
      <c r="D59" s="22">
        <v>4882.1882307692304</v>
      </c>
      <c r="E59" s="26">
        <v>4100</v>
      </c>
      <c r="F59" s="19"/>
      <c r="M59" s="138" t="s">
        <v>568</v>
      </c>
      <c r="N59" s="128">
        <v>1</v>
      </c>
      <c r="O59" s="128">
        <v>1.532775404245518E-3</v>
      </c>
      <c r="P59" s="128">
        <v>1.532775404245518E-3</v>
      </c>
      <c r="Q59" s="128">
        <v>2878.8082919202479</v>
      </c>
      <c r="R59" s="128">
        <v>1.2249950167582389E-13</v>
      </c>
      <c r="S59" s="20"/>
      <c r="T59" s="20"/>
      <c r="U59" s="136"/>
      <c r="V59" s="20"/>
      <c r="W59" s="20"/>
    </row>
    <row r="60" spans="1:23">
      <c r="A60" s="32" t="s">
        <v>28</v>
      </c>
      <c r="B60" s="33" t="s">
        <v>339</v>
      </c>
      <c r="C60" s="25">
        <v>3572.5053999999996</v>
      </c>
      <c r="D60" s="22">
        <v>4255.4692999999997</v>
      </c>
      <c r="E60" s="26">
        <v>4100</v>
      </c>
      <c r="F60" s="19"/>
      <c r="M60" s="138" t="s">
        <v>569</v>
      </c>
      <c r="N60" s="128">
        <v>10</v>
      </c>
      <c r="O60" s="128">
        <v>5.3243399657679624E-6</v>
      </c>
      <c r="P60" s="128">
        <v>5.3243399657679624E-7</v>
      </c>
      <c r="Q60" s="128"/>
      <c r="R60" s="128"/>
      <c r="S60" s="20"/>
      <c r="T60" s="20"/>
      <c r="U60" s="136"/>
      <c r="V60" s="20"/>
      <c r="W60" s="20"/>
    </row>
    <row r="61" spans="1:23" ht="13.5" thickBot="1">
      <c r="A61" s="32" t="s">
        <v>30</v>
      </c>
      <c r="B61" s="33" t="s">
        <v>340</v>
      </c>
      <c r="C61" s="25">
        <v>1659.7882924248004</v>
      </c>
      <c r="D61" s="22">
        <v>1964.1132209072562</v>
      </c>
      <c r="E61" s="26">
        <v>4100</v>
      </c>
      <c r="F61" s="19"/>
      <c r="M61" s="139" t="s">
        <v>323</v>
      </c>
      <c r="N61" s="129">
        <v>11</v>
      </c>
      <c r="O61" s="129">
        <v>1.5380997442112859E-3</v>
      </c>
      <c r="P61" s="129"/>
      <c r="Q61" s="129"/>
      <c r="R61" s="129"/>
      <c r="S61" s="20"/>
      <c r="T61" s="20"/>
      <c r="U61" s="136"/>
      <c r="V61" s="20"/>
      <c r="W61" s="20"/>
    </row>
    <row r="62" spans="1:23" ht="13.5" thickBot="1">
      <c r="A62" s="32" t="s">
        <v>32</v>
      </c>
      <c r="B62" s="33" t="s">
        <v>341</v>
      </c>
      <c r="C62" s="25">
        <v>1522.93250137672</v>
      </c>
      <c r="D62" s="22">
        <v>1666.3781013767195</v>
      </c>
      <c r="E62" s="26">
        <v>4100</v>
      </c>
      <c r="F62" s="19"/>
      <c r="M62" s="135"/>
      <c r="N62" s="20"/>
      <c r="O62" s="20"/>
      <c r="P62" s="20"/>
      <c r="Q62" s="20"/>
      <c r="R62" s="20"/>
      <c r="S62" s="20"/>
      <c r="T62" s="20"/>
      <c r="U62" s="136"/>
      <c r="V62" s="20"/>
      <c r="W62" s="20"/>
    </row>
    <row r="63" spans="1:23">
      <c r="A63" s="32" t="s">
        <v>34</v>
      </c>
      <c r="B63" s="33" t="s">
        <v>342</v>
      </c>
      <c r="C63" s="25">
        <v>3500.5387078947369</v>
      </c>
      <c r="D63" s="22">
        <v>3956.5430210526329</v>
      </c>
      <c r="E63" s="26">
        <v>4100</v>
      </c>
      <c r="F63" s="19"/>
      <c r="M63" s="140"/>
      <c r="N63" s="130" t="s">
        <v>576</v>
      </c>
      <c r="O63" s="130" t="s">
        <v>565</v>
      </c>
      <c r="P63" s="130" t="s">
        <v>577</v>
      </c>
      <c r="Q63" s="130" t="s">
        <v>578</v>
      </c>
      <c r="R63" s="130" t="s">
        <v>579</v>
      </c>
      <c r="S63" s="130" t="s">
        <v>580</v>
      </c>
      <c r="T63" s="130" t="s">
        <v>581</v>
      </c>
      <c r="U63" s="167" t="s">
        <v>582</v>
      </c>
      <c r="V63" s="20"/>
      <c r="W63" s="20"/>
    </row>
    <row r="64" spans="1:23">
      <c r="A64" s="32" t="s">
        <v>36</v>
      </c>
      <c r="B64" s="33" t="s">
        <v>343</v>
      </c>
      <c r="C64" s="25">
        <v>2619.2641578947369</v>
      </c>
      <c r="D64" s="22">
        <v>3129.5268421052642</v>
      </c>
      <c r="E64" s="26">
        <v>4100</v>
      </c>
      <c r="F64" s="19"/>
      <c r="M64" s="138" t="s">
        <v>570</v>
      </c>
      <c r="N64" s="132">
        <v>-1.1508608639853452E-3</v>
      </c>
      <c r="O64" s="128">
        <v>6.1514342293278045E-4</v>
      </c>
      <c r="P64" s="128">
        <v>-1.8708821732962022</v>
      </c>
      <c r="Q64" s="128">
        <v>9.0876106979089447E-2</v>
      </c>
      <c r="R64" s="128">
        <v>-2.5214858182846765E-3</v>
      </c>
      <c r="S64" s="128">
        <v>2.1976409031398644E-4</v>
      </c>
      <c r="T64" s="128">
        <v>-2.5214858182846765E-3</v>
      </c>
      <c r="U64" s="168">
        <v>2.1976409031398644E-4</v>
      </c>
      <c r="V64" s="20"/>
      <c r="W64" s="20"/>
    </row>
    <row r="65" spans="1:23">
      <c r="A65" s="32" t="s">
        <v>38</v>
      </c>
      <c r="B65" s="33" t="s">
        <v>344</v>
      </c>
      <c r="C65" s="25">
        <v>3151.1150169934635</v>
      </c>
      <c r="D65" s="22">
        <v>2651.2511764705887</v>
      </c>
      <c r="E65" s="26">
        <v>4100</v>
      </c>
      <c r="F65" s="19"/>
      <c r="M65" s="141" t="s">
        <v>583</v>
      </c>
      <c r="N65" s="142">
        <v>1.84217227234219E-3</v>
      </c>
      <c r="O65" s="143">
        <v>3.4333957776923904E-5</v>
      </c>
      <c r="P65" s="143">
        <v>53.654527226695869</v>
      </c>
      <c r="Q65" s="143">
        <v>1.2249950167582389E-13</v>
      </c>
      <c r="R65" s="143">
        <v>1.7656714474052161E-3</v>
      </c>
      <c r="S65" s="143">
        <v>1.918673097279164E-3</v>
      </c>
      <c r="T65" s="143">
        <v>1.7656714474052161E-3</v>
      </c>
      <c r="U65" s="169">
        <v>1.918673097279164E-3</v>
      </c>
      <c r="V65" s="20"/>
      <c r="W65" s="20"/>
    </row>
    <row r="66" spans="1:23">
      <c r="A66" s="32" t="s">
        <v>40</v>
      </c>
      <c r="B66" s="33" t="s">
        <v>345</v>
      </c>
      <c r="C66" s="25">
        <v>3081.5192888888887</v>
      </c>
      <c r="D66" s="22">
        <v>2593.5766666666673</v>
      </c>
      <c r="E66" s="26">
        <v>4100</v>
      </c>
      <c r="F66" s="19"/>
      <c r="V66" s="20"/>
      <c r="W66" s="20"/>
    </row>
    <row r="67" spans="1:23">
      <c r="A67" s="32" t="s">
        <v>42</v>
      </c>
      <c r="B67" s="33" t="s">
        <v>346</v>
      </c>
      <c r="C67" s="25">
        <v>4815.1557368421063</v>
      </c>
      <c r="D67" s="22">
        <v>4815.1557368421063</v>
      </c>
      <c r="E67" s="26">
        <v>4100</v>
      </c>
      <c r="F67" s="19"/>
      <c r="M67" s="175" t="s">
        <v>560</v>
      </c>
      <c r="N67" s="176"/>
      <c r="O67" s="133"/>
      <c r="P67" s="133"/>
      <c r="Q67" s="133"/>
      <c r="R67" s="133"/>
      <c r="S67" s="133"/>
      <c r="T67" s="133"/>
      <c r="U67" s="134"/>
      <c r="V67" s="20"/>
      <c r="W67" s="20"/>
    </row>
    <row r="68" spans="1:23">
      <c r="A68" s="32" t="s">
        <v>44</v>
      </c>
      <c r="B68" s="33" t="s">
        <v>347</v>
      </c>
      <c r="C68" s="25">
        <v>4835.3338157894741</v>
      </c>
      <c r="D68" s="22">
        <v>4835.3338157894741</v>
      </c>
      <c r="E68" s="26">
        <v>4100</v>
      </c>
      <c r="F68" s="19"/>
      <c r="M68" s="177" t="s">
        <v>586</v>
      </c>
      <c r="N68" s="178"/>
      <c r="O68" s="20"/>
      <c r="P68" s="20"/>
      <c r="Q68" s="20"/>
      <c r="R68" s="20"/>
      <c r="S68" s="20"/>
      <c r="T68" s="20"/>
      <c r="U68" s="136"/>
      <c r="V68" s="20"/>
      <c r="W68" s="20"/>
    </row>
    <row r="69" spans="1:23">
      <c r="A69" s="32" t="s">
        <v>330</v>
      </c>
      <c r="B69" s="33" t="s">
        <v>348</v>
      </c>
      <c r="C69" s="25">
        <v>3702.7592777777791</v>
      </c>
      <c r="D69" s="22">
        <v>3371.7511805555569</v>
      </c>
      <c r="E69" s="26">
        <v>4100</v>
      </c>
      <c r="F69" s="19"/>
      <c r="M69" s="173" t="s">
        <v>561</v>
      </c>
      <c r="N69" s="174"/>
      <c r="O69" s="20"/>
      <c r="P69" s="20"/>
      <c r="Q69" s="20"/>
      <c r="R69" s="20"/>
      <c r="S69" s="20"/>
      <c r="T69" s="20"/>
      <c r="U69" s="136"/>
      <c r="V69" s="20"/>
      <c r="W69" s="20"/>
    </row>
    <row r="70" spans="1:23">
      <c r="A70" s="32" t="s">
        <v>48</v>
      </c>
      <c r="B70" s="33" t="s">
        <v>349</v>
      </c>
      <c r="C70" s="25">
        <v>3813.2737879824572</v>
      </c>
      <c r="D70" s="22">
        <v>3430.2940716008784</v>
      </c>
      <c r="E70" s="26">
        <v>4100</v>
      </c>
      <c r="F70" s="19"/>
      <c r="M70" s="138" t="s">
        <v>562</v>
      </c>
      <c r="N70" s="128">
        <v>0.92601917577697757</v>
      </c>
      <c r="O70" s="20"/>
      <c r="P70" s="20"/>
      <c r="Q70" s="20"/>
      <c r="R70" s="20"/>
      <c r="S70" s="20"/>
      <c r="T70" s="20"/>
      <c r="U70" s="136"/>
      <c r="V70" s="20"/>
      <c r="W70" s="20"/>
    </row>
    <row r="71" spans="1:23">
      <c r="A71" s="32" t="s">
        <v>50</v>
      </c>
      <c r="B71" s="33" t="s">
        <v>350</v>
      </c>
      <c r="C71" s="25">
        <v>3720.6352941176474</v>
      </c>
      <c r="D71" s="22">
        <v>3252.8594117647067</v>
      </c>
      <c r="E71" s="26">
        <v>4100</v>
      </c>
      <c r="F71" s="19"/>
      <c r="M71" s="138" t="s">
        <v>563</v>
      </c>
      <c r="N71" s="132">
        <v>0.85751151390667291</v>
      </c>
      <c r="O71" s="20"/>
      <c r="P71" s="20"/>
      <c r="Q71" s="20"/>
      <c r="R71" s="20"/>
      <c r="S71" s="20"/>
      <c r="T71" s="20"/>
      <c r="U71" s="136"/>
      <c r="V71" s="20"/>
      <c r="W71" s="20"/>
    </row>
    <row r="72" spans="1:23">
      <c r="A72" s="32" t="s">
        <v>52</v>
      </c>
      <c r="B72" s="33" t="s">
        <v>351</v>
      </c>
      <c r="C72" s="25">
        <v>2779.98</v>
      </c>
      <c r="D72" s="22">
        <v>3441.18</v>
      </c>
      <c r="E72" s="26">
        <v>4100</v>
      </c>
      <c r="F72" s="19"/>
      <c r="M72" s="138" t="s">
        <v>564</v>
      </c>
      <c r="N72" s="128">
        <v>0.84326266529734029</v>
      </c>
      <c r="O72" s="20"/>
      <c r="P72" s="20"/>
      <c r="Q72" s="20"/>
      <c r="R72" s="20"/>
      <c r="S72" s="20"/>
      <c r="T72" s="20"/>
      <c r="U72" s="136"/>
      <c r="V72" s="20"/>
      <c r="W72" s="20"/>
    </row>
    <row r="73" spans="1:23">
      <c r="A73" s="32" t="s">
        <v>54</v>
      </c>
      <c r="B73" s="33" t="s">
        <v>352</v>
      </c>
      <c r="C73" s="25">
        <v>2779.98</v>
      </c>
      <c r="D73" s="22">
        <v>3441.18</v>
      </c>
      <c r="E73" s="26">
        <v>4100</v>
      </c>
      <c r="F73" s="19"/>
      <c r="M73" s="138" t="s">
        <v>565</v>
      </c>
      <c r="N73" s="128">
        <v>27.924783010010174</v>
      </c>
      <c r="O73" s="20"/>
      <c r="P73" s="20"/>
      <c r="Q73" s="20"/>
      <c r="R73" s="20"/>
      <c r="S73" s="20"/>
      <c r="T73" s="20"/>
      <c r="U73" s="136"/>
      <c r="V73" s="20"/>
      <c r="W73" s="20"/>
    </row>
    <row r="74" spans="1:23" ht="13.5" thickBot="1">
      <c r="A74" s="32" t="s">
        <v>331</v>
      </c>
      <c r="B74" s="33" t="s">
        <v>353</v>
      </c>
      <c r="C74" s="25">
        <v>4780.8429999999998</v>
      </c>
      <c r="D74" s="22">
        <v>4796.9030000000002</v>
      </c>
      <c r="E74" s="26">
        <v>4100</v>
      </c>
      <c r="F74" s="19"/>
      <c r="M74" s="139" t="s">
        <v>566</v>
      </c>
      <c r="N74" s="129">
        <v>12</v>
      </c>
      <c r="O74" s="20"/>
      <c r="P74" s="20"/>
      <c r="Q74" s="20"/>
      <c r="R74" s="20"/>
      <c r="S74" s="20"/>
      <c r="T74" s="20"/>
      <c r="U74" s="136"/>
      <c r="V74" s="20"/>
      <c r="W74" s="20"/>
    </row>
    <row r="75" spans="1:23" ht="13.5" thickBot="1">
      <c r="A75" s="34" t="s">
        <v>56</v>
      </c>
      <c r="B75" s="35" t="s">
        <v>354</v>
      </c>
      <c r="C75" s="27">
        <v>2659.5984210526312</v>
      </c>
      <c r="D75" s="28">
        <v>2445.2199999999998</v>
      </c>
      <c r="E75" s="29">
        <v>4100</v>
      </c>
      <c r="F75" s="19"/>
      <c r="M75" s="135"/>
      <c r="N75" s="20"/>
      <c r="O75" s="20"/>
      <c r="P75" s="20"/>
      <c r="Q75" s="20"/>
      <c r="R75" s="20"/>
      <c r="S75" s="20"/>
      <c r="T75" s="20"/>
      <c r="U75" s="136"/>
      <c r="V75" s="20"/>
      <c r="W75" s="20"/>
    </row>
    <row r="76" spans="1:23" ht="13.5" thickBot="1">
      <c r="F76" s="20"/>
      <c r="M76" s="135" t="s">
        <v>567</v>
      </c>
      <c r="N76" s="20"/>
      <c r="O76" s="20"/>
      <c r="P76" s="20"/>
      <c r="Q76" s="20"/>
      <c r="R76" s="20"/>
      <c r="S76" s="20"/>
      <c r="T76" s="20"/>
      <c r="U76" s="136"/>
      <c r="V76" s="20"/>
      <c r="W76" s="20"/>
    </row>
    <row r="77" spans="1:23">
      <c r="F77" s="20"/>
      <c r="M77" s="140"/>
      <c r="N77" s="130" t="s">
        <v>571</v>
      </c>
      <c r="O77" s="130" t="s">
        <v>572</v>
      </c>
      <c r="P77" s="130" t="s">
        <v>573</v>
      </c>
      <c r="Q77" s="130" t="s">
        <v>574</v>
      </c>
      <c r="R77" s="130" t="s">
        <v>575</v>
      </c>
      <c r="S77" s="20"/>
      <c r="T77" s="20"/>
      <c r="U77" s="136"/>
      <c r="V77" s="20"/>
      <c r="W77" s="20"/>
    </row>
    <row r="78" spans="1:23">
      <c r="F78" s="20"/>
      <c r="M78" s="138" t="s">
        <v>568</v>
      </c>
      <c r="N78" s="128">
        <v>1</v>
      </c>
      <c r="O78" s="128">
        <v>46928.838135074409</v>
      </c>
      <c r="P78" s="128">
        <v>46928.838135074409</v>
      </c>
      <c r="Q78" s="128">
        <v>60.181109184149783</v>
      </c>
      <c r="R78" s="128">
        <v>1.5400336661635627E-5</v>
      </c>
      <c r="S78" s="20"/>
      <c r="T78" s="20"/>
      <c r="U78" s="136"/>
      <c r="V78" s="20"/>
      <c r="W78" s="20"/>
    </row>
    <row r="79" spans="1:23">
      <c r="F79" s="20"/>
      <c r="M79" s="138" t="s">
        <v>569</v>
      </c>
      <c r="N79" s="128">
        <v>10</v>
      </c>
      <c r="O79" s="128">
        <v>7797.9350615615285</v>
      </c>
      <c r="P79" s="128">
        <v>779.79350615615283</v>
      </c>
      <c r="Q79" s="128"/>
      <c r="R79" s="128"/>
      <c r="S79" s="20"/>
      <c r="T79" s="20"/>
      <c r="U79" s="136"/>
      <c r="V79" s="20"/>
      <c r="W79" s="20"/>
    </row>
    <row r="80" spans="1:23" ht="13.5" thickBot="1">
      <c r="F80" s="20"/>
      <c r="M80" s="139" t="s">
        <v>323</v>
      </c>
      <c r="N80" s="129">
        <v>11</v>
      </c>
      <c r="O80" s="129">
        <v>54726.773196635935</v>
      </c>
      <c r="P80" s="129"/>
      <c r="Q80" s="129"/>
      <c r="R80" s="129"/>
      <c r="S80" s="20"/>
      <c r="T80" s="20"/>
      <c r="U80" s="136"/>
      <c r="V80" s="20"/>
      <c r="W80" s="20"/>
    </row>
    <row r="81" spans="6:23" ht="13.5" thickBot="1">
      <c r="F81" s="20"/>
      <c r="M81" s="135"/>
      <c r="N81" s="20"/>
      <c r="O81" s="20"/>
      <c r="P81" s="20"/>
      <c r="Q81" s="20"/>
      <c r="R81" s="20"/>
      <c r="S81" s="20"/>
      <c r="T81" s="20"/>
      <c r="U81" s="136"/>
      <c r="V81" s="20"/>
      <c r="W81" s="20"/>
    </row>
    <row r="82" spans="6:23">
      <c r="F82" s="20"/>
      <c r="M82" s="140"/>
      <c r="N82" s="130" t="s">
        <v>576</v>
      </c>
      <c r="O82" s="130" t="s">
        <v>565</v>
      </c>
      <c r="P82" s="130" t="s">
        <v>577</v>
      </c>
      <c r="Q82" s="130" t="s">
        <v>578</v>
      </c>
      <c r="R82" s="130" t="s">
        <v>579</v>
      </c>
      <c r="S82" s="130" t="s">
        <v>580</v>
      </c>
      <c r="T82" s="130" t="s">
        <v>581</v>
      </c>
      <c r="U82" s="167" t="s">
        <v>582</v>
      </c>
      <c r="V82" s="20"/>
      <c r="W82" s="20"/>
    </row>
    <row r="83" spans="6:23">
      <c r="M83" s="138" t="s">
        <v>570</v>
      </c>
      <c r="N83" s="132">
        <v>-35.280014489061102</v>
      </c>
      <c r="O83" s="128">
        <v>23.541455096599737</v>
      </c>
      <c r="P83" s="128">
        <v>-1.4986335527814019</v>
      </c>
      <c r="Q83" s="128">
        <v>0.16485594033087037</v>
      </c>
      <c r="R83" s="128">
        <v>-87.733644997019397</v>
      </c>
      <c r="S83" s="128">
        <v>17.173616018897192</v>
      </c>
      <c r="T83" s="128">
        <v>-87.733644997019397</v>
      </c>
      <c r="U83" s="168">
        <v>17.173616018897192</v>
      </c>
      <c r="V83" s="20"/>
      <c r="W83" s="20"/>
    </row>
    <row r="84" spans="6:23">
      <c r="M84" s="141" t="s">
        <v>583</v>
      </c>
      <c r="N84" s="142">
        <v>10.193207868277838</v>
      </c>
      <c r="O84" s="143">
        <v>1.3139558924981449</v>
      </c>
      <c r="P84" s="143">
        <v>7.7576484313321261</v>
      </c>
      <c r="Q84" s="143">
        <v>1.5400336661635627E-5</v>
      </c>
      <c r="R84" s="143">
        <v>7.2655317069683729</v>
      </c>
      <c r="S84" s="143">
        <v>13.120884029587303</v>
      </c>
      <c r="T84" s="143">
        <v>7.2655317069683729</v>
      </c>
      <c r="U84" s="169">
        <v>13.120884029587303</v>
      </c>
      <c r="V84" s="20"/>
      <c r="W84" s="20"/>
    </row>
    <row r="85" spans="6:23">
      <c r="V85" s="20"/>
      <c r="W85" s="20"/>
    </row>
    <row r="86" spans="6:23">
      <c r="V86" s="20"/>
      <c r="W86" s="20"/>
    </row>
    <row r="87" spans="6:23">
      <c r="M87" s="175" t="s">
        <v>560</v>
      </c>
      <c r="N87" s="176"/>
      <c r="O87" s="133"/>
      <c r="P87" s="133"/>
      <c r="Q87" s="133"/>
      <c r="R87" s="133"/>
      <c r="S87" s="133"/>
      <c r="T87" s="133"/>
      <c r="U87" s="134"/>
      <c r="V87" s="20"/>
      <c r="W87" s="20"/>
    </row>
    <row r="88" spans="6:23">
      <c r="M88" s="177" t="s">
        <v>587</v>
      </c>
      <c r="N88" s="178"/>
      <c r="O88" s="20"/>
      <c r="P88" s="20"/>
      <c r="Q88" s="20"/>
      <c r="R88" s="20"/>
      <c r="S88" s="20"/>
      <c r="T88" s="20"/>
      <c r="U88" s="136"/>
      <c r="V88" s="20"/>
      <c r="W88" s="20"/>
    </row>
    <row r="89" spans="6:23">
      <c r="M89" s="173" t="s">
        <v>561</v>
      </c>
      <c r="N89" s="174"/>
      <c r="O89" s="20"/>
      <c r="P89" s="20"/>
      <c r="Q89" s="20"/>
      <c r="R89" s="20"/>
      <c r="S89" s="20"/>
      <c r="T89" s="20"/>
      <c r="U89" s="136"/>
      <c r="V89" s="20"/>
      <c r="W89" s="20"/>
    </row>
    <row r="90" spans="6:23">
      <c r="M90" s="138" t="s">
        <v>562</v>
      </c>
      <c r="N90" s="128">
        <v>0.98161724771486558</v>
      </c>
      <c r="O90" s="20"/>
      <c r="P90" s="20"/>
      <c r="Q90" s="20"/>
      <c r="R90" s="20"/>
      <c r="S90" s="20"/>
      <c r="T90" s="20"/>
      <c r="U90" s="136"/>
      <c r="V90" s="20"/>
      <c r="W90" s="20"/>
    </row>
    <row r="91" spans="6:23">
      <c r="M91" s="170" t="s">
        <v>563</v>
      </c>
      <c r="N91" s="132">
        <v>0.9635724210113078</v>
      </c>
      <c r="O91" s="20"/>
      <c r="P91" s="20"/>
      <c r="Q91" s="20"/>
      <c r="R91" s="20"/>
      <c r="S91" s="20"/>
      <c r="T91" s="20"/>
      <c r="U91" s="136"/>
      <c r="V91" s="20"/>
      <c r="W91" s="20"/>
    </row>
    <row r="92" spans="6:23">
      <c r="M92" s="138" t="s">
        <v>564</v>
      </c>
      <c r="N92" s="128">
        <v>0.95992966311243855</v>
      </c>
      <c r="O92" s="20"/>
      <c r="P92" s="20"/>
      <c r="Q92" s="20"/>
      <c r="R92" s="20"/>
      <c r="S92" s="20"/>
      <c r="T92" s="20"/>
      <c r="U92" s="136"/>
      <c r="V92" s="20"/>
      <c r="W92" s="20"/>
    </row>
    <row r="93" spans="6:23">
      <c r="M93" s="138" t="s">
        <v>565</v>
      </c>
      <c r="N93" s="128">
        <v>4.4322128507315504E-2</v>
      </c>
      <c r="O93" s="20"/>
      <c r="P93" s="20"/>
      <c r="Q93" s="20"/>
      <c r="R93" s="20"/>
      <c r="S93" s="20"/>
      <c r="T93" s="20"/>
      <c r="U93" s="136"/>
      <c r="V93" s="20"/>
      <c r="W93" s="20"/>
    </row>
    <row r="94" spans="6:23" ht="13.5" thickBot="1">
      <c r="M94" s="139" t="s">
        <v>566</v>
      </c>
      <c r="N94" s="129">
        <v>12</v>
      </c>
      <c r="O94" s="20"/>
      <c r="P94" s="20"/>
      <c r="Q94" s="20"/>
      <c r="R94" s="20"/>
      <c r="S94" s="20"/>
      <c r="T94" s="20"/>
      <c r="U94" s="136"/>
      <c r="V94" s="20"/>
      <c r="W94" s="20"/>
    </row>
    <row r="95" spans="6:23">
      <c r="M95" s="135"/>
      <c r="N95" s="20"/>
      <c r="O95" s="20"/>
      <c r="P95" s="20"/>
      <c r="Q95" s="20"/>
      <c r="R95" s="20"/>
      <c r="S95" s="20"/>
      <c r="T95" s="20"/>
      <c r="U95" s="136"/>
      <c r="V95" s="20"/>
      <c r="W95" s="20"/>
    </row>
    <row r="96" spans="6:23" ht="13.5" thickBot="1">
      <c r="M96" s="135" t="s">
        <v>567</v>
      </c>
      <c r="N96" s="20"/>
      <c r="O96" s="20"/>
      <c r="P96" s="20"/>
      <c r="Q96" s="20"/>
      <c r="R96" s="20"/>
      <c r="S96" s="20"/>
      <c r="T96" s="20"/>
      <c r="U96" s="136"/>
      <c r="V96" s="20"/>
      <c r="W96" s="20"/>
    </row>
    <row r="97" spans="13:23">
      <c r="M97" s="140"/>
      <c r="N97" s="130" t="s">
        <v>571</v>
      </c>
      <c r="O97" s="130" t="s">
        <v>572</v>
      </c>
      <c r="P97" s="130" t="s">
        <v>573</v>
      </c>
      <c r="Q97" s="130" t="s">
        <v>574</v>
      </c>
      <c r="R97" s="130" t="s">
        <v>575</v>
      </c>
      <c r="S97" s="20"/>
      <c r="T97" s="20"/>
      <c r="U97" s="136"/>
      <c r="V97" s="20"/>
      <c r="W97" s="20"/>
    </row>
    <row r="98" spans="13:23">
      <c r="M98" s="138" t="s">
        <v>568</v>
      </c>
      <c r="N98" s="128">
        <v>1</v>
      </c>
      <c r="O98" s="128">
        <v>0.51963126050384323</v>
      </c>
      <c r="P98" s="128">
        <v>0.51963126050384323</v>
      </c>
      <c r="Q98" s="128">
        <v>264.51728271879369</v>
      </c>
      <c r="R98" s="128">
        <v>1.6030629531391454E-8</v>
      </c>
      <c r="S98" s="20"/>
      <c r="T98" s="20"/>
      <c r="U98" s="136"/>
      <c r="V98" s="20"/>
      <c r="W98" s="20"/>
    </row>
    <row r="99" spans="13:23">
      <c r="M99" s="138" t="s">
        <v>569</v>
      </c>
      <c r="N99" s="128">
        <v>10</v>
      </c>
      <c r="O99" s="128">
        <v>1.9644510754189898E-2</v>
      </c>
      <c r="P99" s="128">
        <v>1.9644510754189899E-3</v>
      </c>
      <c r="Q99" s="128"/>
      <c r="R99" s="128"/>
      <c r="S99" s="20"/>
      <c r="T99" s="20"/>
      <c r="U99" s="136"/>
      <c r="V99" s="20"/>
      <c r="W99" s="20"/>
    </row>
    <row r="100" spans="13:23" ht="13.5" thickBot="1">
      <c r="M100" s="139" t="s">
        <v>323</v>
      </c>
      <c r="N100" s="129">
        <v>11</v>
      </c>
      <c r="O100" s="129">
        <v>0.53927577125803317</v>
      </c>
      <c r="P100" s="129"/>
      <c r="Q100" s="129"/>
      <c r="R100" s="129"/>
      <c r="S100" s="20"/>
      <c r="T100" s="20"/>
      <c r="U100" s="136"/>
      <c r="V100" s="20"/>
      <c r="W100" s="20"/>
    </row>
    <row r="101" spans="13:23" ht="13.5" thickBot="1">
      <c r="M101" s="135"/>
      <c r="N101" s="20"/>
      <c r="O101" s="20"/>
      <c r="P101" s="20"/>
      <c r="Q101" s="20"/>
      <c r="R101" s="20"/>
      <c r="S101" s="20"/>
      <c r="T101" s="20"/>
      <c r="U101" s="136"/>
      <c r="V101" s="20"/>
      <c r="W101" s="20"/>
    </row>
    <row r="102" spans="13:23">
      <c r="M102" s="140"/>
      <c r="N102" s="130" t="s">
        <v>576</v>
      </c>
      <c r="O102" s="130" t="s">
        <v>565</v>
      </c>
      <c r="P102" s="130" t="s">
        <v>577</v>
      </c>
      <c r="Q102" s="130" t="s">
        <v>578</v>
      </c>
      <c r="R102" s="130" t="s">
        <v>579</v>
      </c>
      <c r="S102" s="130" t="s">
        <v>580</v>
      </c>
      <c r="T102" s="130" t="s">
        <v>581</v>
      </c>
      <c r="U102" s="167" t="s">
        <v>582</v>
      </c>
      <c r="V102" s="20"/>
      <c r="W102" s="20"/>
    </row>
    <row r="103" spans="13:23">
      <c r="M103" s="138" t="s">
        <v>570</v>
      </c>
      <c r="N103" s="132">
        <v>-6.6118975177549721E-2</v>
      </c>
      <c r="O103" s="128">
        <v>3.7364924112988154E-2</v>
      </c>
      <c r="P103" s="128">
        <v>-1.7695466201834618</v>
      </c>
      <c r="Q103" s="128">
        <v>0.10723129122457256</v>
      </c>
      <c r="R103" s="128">
        <v>-0.14937321393799355</v>
      </c>
      <c r="S103" s="128">
        <v>1.7135263582894106E-2</v>
      </c>
      <c r="T103" s="128">
        <v>-0.14937321393799355</v>
      </c>
      <c r="U103" s="168">
        <v>1.7135263582894106E-2</v>
      </c>
      <c r="V103" s="20"/>
      <c r="W103" s="20"/>
    </row>
    <row r="104" spans="13:23">
      <c r="M104" s="141" t="s">
        <v>583</v>
      </c>
      <c r="N104" s="142">
        <v>-3.3918654388207445E-2</v>
      </c>
      <c r="O104" s="143">
        <v>2.0855066948728281E-3</v>
      </c>
      <c r="P104" s="143">
        <v>-16.263987294596419</v>
      </c>
      <c r="Q104" s="143">
        <v>1.6030629531391394E-8</v>
      </c>
      <c r="R104" s="143">
        <v>-3.8565452861192784E-2</v>
      </c>
      <c r="S104" s="143">
        <v>-2.9271855915222102E-2</v>
      </c>
      <c r="T104" s="143">
        <v>-3.8565452861192784E-2</v>
      </c>
      <c r="U104" s="169">
        <v>-2.9271855915222102E-2</v>
      </c>
      <c r="V104" s="20"/>
      <c r="W104" s="20"/>
    </row>
    <row r="105" spans="13:23">
      <c r="V105" s="20"/>
      <c r="W105" s="20"/>
    </row>
    <row r="106" spans="13:23">
      <c r="V106" s="20"/>
      <c r="W106" s="20"/>
    </row>
    <row r="107" spans="13:23">
      <c r="V107" s="20"/>
      <c r="W107" s="20"/>
    </row>
    <row r="108" spans="13:23">
      <c r="M108" s="179" t="s">
        <v>588</v>
      </c>
      <c r="N108" s="176"/>
      <c r="O108" s="133"/>
      <c r="P108" s="133"/>
      <c r="Q108" s="133"/>
      <c r="R108" s="133"/>
      <c r="S108" s="133"/>
      <c r="T108" s="133"/>
      <c r="U108" s="134"/>
      <c r="V108" s="20"/>
      <c r="W108" s="20"/>
    </row>
    <row r="109" spans="13:23">
      <c r="M109" s="180" t="s">
        <v>560</v>
      </c>
      <c r="N109" s="178"/>
      <c r="O109" s="20"/>
      <c r="P109" s="20"/>
      <c r="Q109" s="20"/>
      <c r="R109" s="20"/>
      <c r="S109" s="20"/>
      <c r="T109" s="20"/>
      <c r="U109" s="136"/>
      <c r="V109" s="20"/>
      <c r="W109" s="20"/>
    </row>
    <row r="110" spans="13:23" ht="13.5" thickBot="1">
      <c r="M110" s="135"/>
      <c r="N110" s="20"/>
      <c r="O110" s="20"/>
      <c r="P110" s="20"/>
      <c r="Q110" s="20"/>
      <c r="R110" s="20"/>
      <c r="S110" s="20"/>
      <c r="T110" s="20"/>
      <c r="U110" s="136"/>
      <c r="V110" s="20"/>
      <c r="W110" s="20"/>
    </row>
    <row r="111" spans="13:23">
      <c r="M111" s="137" t="s">
        <v>561</v>
      </c>
      <c r="N111" s="131"/>
      <c r="O111" s="20"/>
      <c r="P111" s="20"/>
      <c r="Q111" s="20"/>
      <c r="R111" s="20"/>
      <c r="S111" s="20"/>
      <c r="T111" s="20"/>
      <c r="U111" s="136"/>
      <c r="V111" s="20"/>
      <c r="W111" s="20"/>
    </row>
    <row r="112" spans="13:23">
      <c r="M112" s="138" t="s">
        <v>562</v>
      </c>
      <c r="N112" s="128">
        <v>1</v>
      </c>
      <c r="O112" s="20"/>
      <c r="P112" s="20"/>
      <c r="Q112" s="20"/>
      <c r="R112" s="20"/>
      <c r="S112" s="20"/>
      <c r="T112" s="20"/>
      <c r="U112" s="136"/>
      <c r="V112" s="20"/>
      <c r="W112" s="20"/>
    </row>
    <row r="113" spans="13:23">
      <c r="M113" s="138" t="s">
        <v>563</v>
      </c>
      <c r="N113" s="128">
        <v>1</v>
      </c>
      <c r="O113" s="20"/>
      <c r="P113" s="20"/>
      <c r="Q113" s="20"/>
      <c r="R113" s="20"/>
      <c r="S113" s="20"/>
      <c r="T113" s="20"/>
      <c r="U113" s="136"/>
      <c r="V113" s="20"/>
      <c r="W113" s="20"/>
    </row>
    <row r="114" spans="13:23">
      <c r="M114" s="138" t="s">
        <v>564</v>
      </c>
      <c r="N114" s="128">
        <v>1</v>
      </c>
      <c r="O114" s="20"/>
      <c r="P114" s="20"/>
      <c r="Q114" s="20"/>
      <c r="R114" s="20"/>
      <c r="S114" s="20"/>
      <c r="T114" s="20"/>
      <c r="U114" s="136"/>
      <c r="V114" s="20"/>
      <c r="W114" s="20"/>
    </row>
    <row r="115" spans="13:23">
      <c r="M115" s="138" t="s">
        <v>565</v>
      </c>
      <c r="N115" s="128">
        <v>1.459784633634318E-14</v>
      </c>
      <c r="O115" s="20"/>
      <c r="P115" s="20"/>
      <c r="Q115" s="20"/>
      <c r="R115" s="20"/>
      <c r="S115" s="20"/>
      <c r="T115" s="20"/>
      <c r="U115" s="136"/>
      <c r="V115" s="20"/>
      <c r="W115" s="20"/>
    </row>
    <row r="116" spans="13:23" ht="13.5" thickBot="1">
      <c r="M116" s="139" t="s">
        <v>566</v>
      </c>
      <c r="N116" s="129">
        <v>12</v>
      </c>
      <c r="O116" s="20"/>
      <c r="P116" s="20"/>
      <c r="Q116" s="20"/>
      <c r="R116" s="20"/>
      <c r="S116" s="20"/>
      <c r="T116" s="20"/>
      <c r="U116" s="136"/>
      <c r="V116" s="20"/>
      <c r="W116" s="20"/>
    </row>
    <row r="117" spans="13:23">
      <c r="M117" s="135"/>
      <c r="N117" s="20"/>
      <c r="O117" s="20"/>
      <c r="P117" s="20"/>
      <c r="Q117" s="20"/>
      <c r="R117" s="20"/>
      <c r="S117" s="20"/>
      <c r="T117" s="20"/>
      <c r="U117" s="136"/>
      <c r="V117" s="20"/>
      <c r="W117" s="20"/>
    </row>
    <row r="118" spans="13:23" ht="13.5" thickBot="1">
      <c r="M118" s="135" t="s">
        <v>567</v>
      </c>
      <c r="N118" s="20"/>
      <c r="O118" s="20"/>
      <c r="P118" s="20"/>
      <c r="Q118" s="20"/>
      <c r="R118" s="20"/>
      <c r="S118" s="20"/>
      <c r="T118" s="20"/>
      <c r="U118" s="136"/>
      <c r="V118" s="20"/>
      <c r="W118" s="20"/>
    </row>
    <row r="119" spans="13:23">
      <c r="M119" s="140"/>
      <c r="N119" s="130" t="s">
        <v>571</v>
      </c>
      <c r="O119" s="130" t="s">
        <v>572</v>
      </c>
      <c r="P119" s="130" t="s">
        <v>573</v>
      </c>
      <c r="Q119" s="130" t="s">
        <v>574</v>
      </c>
      <c r="R119" s="130" t="s">
        <v>575</v>
      </c>
      <c r="S119" s="20"/>
      <c r="T119" s="20"/>
      <c r="U119" s="136"/>
      <c r="V119" s="20"/>
      <c r="W119" s="20"/>
    </row>
    <row r="120" spans="13:23">
      <c r="M120" s="138" t="s">
        <v>568</v>
      </c>
      <c r="N120" s="128">
        <v>1</v>
      </c>
      <c r="O120" s="128">
        <v>48598.939931666675</v>
      </c>
      <c r="P120" s="128">
        <v>48598.939931666675</v>
      </c>
      <c r="Q120" s="128">
        <v>2.2806005292537021E+32</v>
      </c>
      <c r="R120" s="128">
        <v>3.9889122284222963E-158</v>
      </c>
      <c r="S120" s="20"/>
      <c r="T120" s="20"/>
      <c r="U120" s="136"/>
      <c r="V120" s="20"/>
      <c r="W120" s="20"/>
    </row>
    <row r="121" spans="13:23">
      <c r="M121" s="138" t="s">
        <v>569</v>
      </c>
      <c r="N121" s="128">
        <v>10</v>
      </c>
      <c r="O121" s="128">
        <v>2.1309711765948801E-27</v>
      </c>
      <c r="P121" s="128">
        <v>2.1309711765948799E-28</v>
      </c>
      <c r="Q121" s="128"/>
      <c r="R121" s="128"/>
      <c r="S121" s="20"/>
      <c r="T121" s="20"/>
      <c r="U121" s="136"/>
      <c r="V121" s="20"/>
      <c r="W121" s="20"/>
    </row>
    <row r="122" spans="13:23" ht="13.5" thickBot="1">
      <c r="M122" s="139" t="s">
        <v>323</v>
      </c>
      <c r="N122" s="129">
        <v>11</v>
      </c>
      <c r="O122" s="129">
        <v>48598.939931666675</v>
      </c>
      <c r="P122" s="129"/>
      <c r="Q122" s="129"/>
      <c r="R122" s="129"/>
      <c r="S122" s="20"/>
      <c r="T122" s="20"/>
      <c r="U122" s="136"/>
      <c r="V122" s="20"/>
      <c r="W122" s="20"/>
    </row>
    <row r="123" spans="13:23" ht="13.5" thickBot="1">
      <c r="M123" s="135"/>
      <c r="N123" s="20"/>
      <c r="O123" s="20"/>
      <c r="P123" s="20"/>
      <c r="Q123" s="20"/>
      <c r="R123" s="20"/>
      <c r="S123" s="20"/>
      <c r="T123" s="20"/>
      <c r="U123" s="136"/>
      <c r="V123" s="20"/>
      <c r="W123" s="20"/>
    </row>
    <row r="124" spans="13:23">
      <c r="M124" s="140"/>
      <c r="N124" s="130" t="s">
        <v>576</v>
      </c>
      <c r="O124" s="130" t="s">
        <v>565</v>
      </c>
      <c r="P124" s="130" t="s">
        <v>577</v>
      </c>
      <c r="Q124" s="130" t="s">
        <v>578</v>
      </c>
      <c r="R124" s="130" t="s">
        <v>579</v>
      </c>
      <c r="S124" s="130" t="s">
        <v>580</v>
      </c>
      <c r="T124" s="130" t="s">
        <v>581</v>
      </c>
      <c r="U124" s="167" t="s">
        <v>582</v>
      </c>
      <c r="V124" s="20"/>
      <c r="W124" s="20"/>
    </row>
    <row r="125" spans="13:23">
      <c r="M125" s="138" t="s">
        <v>570</v>
      </c>
      <c r="N125" s="132">
        <v>0</v>
      </c>
      <c r="O125" s="128">
        <v>1.2306435609934602E-14</v>
      </c>
      <c r="P125" s="128">
        <v>0</v>
      </c>
      <c r="Q125" s="128">
        <v>1</v>
      </c>
      <c r="R125" s="128">
        <v>-2.7420447194308166E-14</v>
      </c>
      <c r="S125" s="128">
        <v>2.7420447194308166E-14</v>
      </c>
      <c r="T125" s="128">
        <v>-2.7420447194308166E-14</v>
      </c>
      <c r="U125" s="168">
        <v>2.7420447194308166E-14</v>
      </c>
      <c r="V125" s="20"/>
      <c r="W125" s="20"/>
    </row>
    <row r="126" spans="13:23">
      <c r="M126" s="141" t="s">
        <v>583</v>
      </c>
      <c r="N126" s="142">
        <v>10.373000000000001</v>
      </c>
      <c r="O126" s="143">
        <v>6.8687825450764671E-16</v>
      </c>
      <c r="P126" s="143">
        <v>1.5101657290687346E+16</v>
      </c>
      <c r="Q126" s="143">
        <v>3.9889122284222963E-158</v>
      </c>
      <c r="R126" s="143">
        <v>10.372999999999999</v>
      </c>
      <c r="S126" s="143">
        <v>10.373000000000003</v>
      </c>
      <c r="T126" s="143">
        <v>10.372999999999999</v>
      </c>
      <c r="U126" s="169">
        <v>10.373000000000003</v>
      </c>
      <c r="V126" s="20"/>
      <c r="W126" s="20"/>
    </row>
    <row r="127" spans="13:23">
      <c r="V127" s="20"/>
      <c r="W127" s="20"/>
    </row>
    <row r="128" spans="13:23">
      <c r="V128" s="20"/>
      <c r="W128" s="20"/>
    </row>
  </sheetData>
  <mergeCells count="3">
    <mergeCell ref="C30:E30"/>
    <mergeCell ref="F30:H30"/>
    <mergeCell ref="C50:E50"/>
  </mergeCells>
  <phoneticPr fontId="5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W103"/>
  <sheetViews>
    <sheetView topLeftCell="E4" workbookViewId="0">
      <selection activeCell="A9" sqref="A9"/>
    </sheetView>
  </sheetViews>
  <sheetFormatPr defaultRowHeight="12.75"/>
  <cols>
    <col min="1" max="2" width="15.42578125" style="3" customWidth="1"/>
    <col min="3" max="3" width="11.28515625" style="50" customWidth="1"/>
    <col min="4" max="5" width="11.28515625" style="52" customWidth="1"/>
    <col min="6" max="6" width="11.28515625" style="57" customWidth="1"/>
    <col min="7" max="7" width="11.28515625" style="52" customWidth="1"/>
    <col min="8" max="8" width="11.28515625" style="3" customWidth="1"/>
  </cols>
  <sheetData>
    <row r="1" spans="1:23" ht="13.5" thickBot="1">
      <c r="A1" s="62" t="s">
        <v>377</v>
      </c>
    </row>
    <row r="2" spans="1:23" ht="13.5" thickBot="1">
      <c r="A2" s="62"/>
      <c r="B2" s="158" t="s">
        <v>583</v>
      </c>
      <c r="C2" s="171">
        <f>'Weighted by Bldg Type'!N65</f>
        <v>1.84217227234219E-3</v>
      </c>
      <c r="D2" s="51">
        <f>'Weighted by Bldg Type'!N84</f>
        <v>10.193207868277838</v>
      </c>
      <c r="E2" s="51">
        <v>-3.3918654388207445E-2</v>
      </c>
      <c r="F2" s="147"/>
      <c r="G2" s="159">
        <f>'Weighted by Bldg Type'!N126</f>
        <v>10.373000000000001</v>
      </c>
    </row>
    <row r="3" spans="1:23" ht="13.5" thickBot="1">
      <c r="B3" s="160" t="s">
        <v>570</v>
      </c>
      <c r="C3" s="172">
        <f>'Weighted by Bldg Type'!N64</f>
        <v>-1.1508608639853452E-3</v>
      </c>
      <c r="D3" s="161">
        <f>'Weighted by Bldg Type'!N83</f>
        <v>-35.280014489061102</v>
      </c>
      <c r="E3" s="161">
        <f>'Weighted by Bldg Type'!N103</f>
        <v>-6.6118975177549721E-2</v>
      </c>
      <c r="F3" s="148"/>
      <c r="G3" s="162">
        <f>'Weighted by Bldg Type'!N125</f>
        <v>0</v>
      </c>
    </row>
    <row r="4" spans="1:23" s="64" customFormat="1" ht="13.5" thickBot="1">
      <c r="A4" s="150"/>
      <c r="B4" s="149"/>
      <c r="C4" s="151"/>
      <c r="D4" s="151"/>
      <c r="E4" s="151"/>
      <c r="F4" s="65"/>
      <c r="G4" s="149"/>
      <c r="H4" s="150"/>
    </row>
    <row r="5" spans="1:23" ht="13.5" thickBot="1">
      <c r="C5" s="217" t="s">
        <v>364</v>
      </c>
      <c r="D5" s="218"/>
      <c r="E5" s="219"/>
      <c r="F5" s="220" t="s">
        <v>365</v>
      </c>
      <c r="G5" s="221"/>
      <c r="H5" s="222"/>
      <c r="J5" s="223" t="s">
        <v>364</v>
      </c>
      <c r="K5" s="223"/>
      <c r="L5" s="223"/>
      <c r="N5" s="224" t="s">
        <v>365</v>
      </c>
      <c r="O5" s="224"/>
      <c r="P5" s="224"/>
      <c r="Q5" s="99" t="s">
        <v>367</v>
      </c>
      <c r="R5" s="99"/>
      <c r="S5" s="99"/>
      <c r="T5" s="61"/>
      <c r="U5" s="99" t="s">
        <v>370</v>
      </c>
      <c r="V5" s="99"/>
      <c r="W5" s="99"/>
    </row>
    <row r="6" spans="1:23" ht="13.5" thickBot="1">
      <c r="A6" s="45" t="s">
        <v>309</v>
      </c>
      <c r="B6" s="45" t="s">
        <v>366</v>
      </c>
      <c r="C6" s="152" t="s">
        <v>326</v>
      </c>
      <c r="D6" s="153" t="s">
        <v>363</v>
      </c>
      <c r="E6" s="154" t="s">
        <v>328</v>
      </c>
      <c r="F6" s="155" t="s">
        <v>326</v>
      </c>
      <c r="G6" s="156" t="s">
        <v>363</v>
      </c>
      <c r="H6" s="157" t="s">
        <v>328</v>
      </c>
      <c r="J6" s="114" t="s">
        <v>326</v>
      </c>
      <c r="K6" s="115" t="s">
        <v>363</v>
      </c>
      <c r="L6" s="115" t="s">
        <v>328</v>
      </c>
      <c r="N6" s="164" t="s">
        <v>326</v>
      </c>
      <c r="O6" s="165" t="s">
        <v>363</v>
      </c>
      <c r="P6" s="163" t="s">
        <v>328</v>
      </c>
      <c r="Q6" s="61"/>
      <c r="R6" s="61"/>
      <c r="S6" s="61"/>
      <c r="T6" s="61"/>
      <c r="U6" s="61"/>
      <c r="V6" s="61"/>
      <c r="W6" s="61"/>
    </row>
    <row r="7" spans="1:23" ht="13.5" thickBot="1">
      <c r="A7" s="42">
        <v>5</v>
      </c>
      <c r="B7" s="42">
        <f xml:space="preserve"> 3.53*A7</f>
        <v>17.649999999999999</v>
      </c>
      <c r="C7" s="51">
        <f>$C$2*A7+$C$3</f>
        <v>8.060000497725605E-3</v>
      </c>
      <c r="D7" s="53">
        <f>$D$2*A7+$D$3</f>
        <v>15.686024852328089</v>
      </c>
      <c r="E7" s="56">
        <f>$E$2*A7+$E$3</f>
        <v>-0.23571224711858696</v>
      </c>
      <c r="F7" s="58">
        <v>0</v>
      </c>
      <c r="G7" s="54">
        <f>$G$2*A7+$G$3</f>
        <v>51.865000000000009</v>
      </c>
      <c r="H7" s="47">
        <v>0</v>
      </c>
      <c r="Q7" t="s">
        <v>378</v>
      </c>
      <c r="U7" t="s">
        <v>376</v>
      </c>
    </row>
    <row r="8" spans="1:23">
      <c r="A8" s="43">
        <v>6</v>
      </c>
      <c r="B8" s="43">
        <f xml:space="preserve"> 3.53*A8</f>
        <v>21.18</v>
      </c>
      <c r="C8" s="51">
        <f>$C$2*A8+$C$3</f>
        <v>9.902172770067795E-3</v>
      </c>
      <c r="D8" s="53">
        <f>$D$2*A8+$D$3</f>
        <v>25.879232720605927</v>
      </c>
      <c r="E8" s="56">
        <f>$E$2*A8+$E$3</f>
        <v>-0.26963090150679436</v>
      </c>
      <c r="F8" s="58">
        <v>1</v>
      </c>
      <c r="G8" s="54">
        <f>$G$2*A8+$G$3</f>
        <v>62.238000000000007</v>
      </c>
      <c r="H8" s="48">
        <v>0</v>
      </c>
      <c r="Q8" t="s">
        <v>379</v>
      </c>
      <c r="U8" t="s">
        <v>372</v>
      </c>
    </row>
    <row r="9" spans="1:23" ht="13.5" thickBot="1">
      <c r="A9" s="46">
        <v>7</v>
      </c>
      <c r="B9" s="46">
        <v>24.71</v>
      </c>
      <c r="C9" s="144">
        <f>J9</f>
        <v>1.0176395051660491E-2</v>
      </c>
      <c r="D9" s="144">
        <f>K9</f>
        <v>56.461029386021565</v>
      </c>
      <c r="E9" s="144">
        <f>L9</f>
        <v>-0.41612401537327481</v>
      </c>
      <c r="F9" s="59">
        <v>0</v>
      </c>
      <c r="G9" s="144">
        <f>N9</f>
        <v>72.611000000000004</v>
      </c>
      <c r="H9" s="48">
        <v>0</v>
      </c>
      <c r="J9" s="127">
        <f>VLOOKUP($A9,'Weighted by Bldg Type'!$A$31:$H$43,3,FALSE)</f>
        <v>1.0176395051660491E-2</v>
      </c>
      <c r="K9" s="126">
        <f>VLOOKUP($A9,'Weighted by Bldg Type'!$A$31:$H$43,4,FALSE)</f>
        <v>56.461029386021565</v>
      </c>
      <c r="L9" s="126">
        <f>VLOOKUP($A9,'Weighted by Bldg Type'!$A$31:$H$43,5,FALSE)</f>
        <v>-0.41612401537327481</v>
      </c>
      <c r="N9" s="126">
        <f>VLOOKUP($A9,'Weighted by Bldg Type'!$A$31:$H$43,7,FALSE)</f>
        <v>72.611000000000004</v>
      </c>
      <c r="Q9" t="s">
        <v>391</v>
      </c>
      <c r="U9" t="s">
        <v>393</v>
      </c>
    </row>
    <row r="10" spans="1:23">
      <c r="A10" s="43">
        <v>8</v>
      </c>
      <c r="B10" s="43">
        <f xml:space="preserve"> 3.53*A10</f>
        <v>28.24</v>
      </c>
      <c r="C10" s="51">
        <f>$C$2*A10+$C$3</f>
        <v>1.3586517314752175E-2</v>
      </c>
      <c r="D10" s="53">
        <f>$D$2*A10+$D$3</f>
        <v>46.265648457161603</v>
      </c>
      <c r="E10" s="56">
        <f>$E$2*A10+$E$3</f>
        <v>-0.33746821028320928</v>
      </c>
      <c r="F10" s="58">
        <v>1</v>
      </c>
      <c r="G10" s="54">
        <f>$G$2*A10+$G$3</f>
        <v>82.984000000000009</v>
      </c>
      <c r="H10" s="48">
        <v>0</v>
      </c>
      <c r="J10" s="127"/>
      <c r="K10" s="126"/>
      <c r="L10" s="126"/>
    </row>
    <row r="11" spans="1:23" ht="13.5" thickBot="1">
      <c r="A11" s="46">
        <v>9</v>
      </c>
      <c r="B11" s="46">
        <v>31.77</v>
      </c>
      <c r="C11" s="144">
        <f>J11</f>
        <v>1.627069015419896E-2</v>
      </c>
      <c r="D11" s="144">
        <f>K11</f>
        <v>79.444390112129881</v>
      </c>
      <c r="E11" s="144">
        <f>L11</f>
        <v>-0.33841847119486507</v>
      </c>
      <c r="F11" s="59">
        <v>0</v>
      </c>
      <c r="G11" s="55">
        <f>N11</f>
        <v>93.356999999999999</v>
      </c>
      <c r="H11" s="48">
        <v>0</v>
      </c>
      <c r="J11" s="127">
        <f>VLOOKUP($A11,'Weighted by Bldg Type'!$A$31:$H$43,3,FALSE)</f>
        <v>1.627069015419896E-2</v>
      </c>
      <c r="K11" s="126">
        <f>VLOOKUP($A11,'Weighted by Bldg Type'!$A$31:$H$43,4,FALSE)</f>
        <v>79.444390112129881</v>
      </c>
      <c r="L11" s="126">
        <f>VLOOKUP($A11,'Weighted by Bldg Type'!$A$31:$H$43,5,FALSE)</f>
        <v>-0.33841847119486507</v>
      </c>
      <c r="N11" s="126">
        <f>VLOOKUP($A11,'Weighted by Bldg Type'!$A$31:$H$43,7,FALSE)</f>
        <v>93.356999999999999</v>
      </c>
      <c r="Q11" t="s">
        <v>373</v>
      </c>
    </row>
    <row r="12" spans="1:23">
      <c r="A12" s="43">
        <v>10</v>
      </c>
      <c r="B12" s="43">
        <f xml:space="preserve"> 3.53*A12</f>
        <v>35.299999999999997</v>
      </c>
      <c r="C12" s="51">
        <f>$C$2*A12+$C$3</f>
        <v>1.7270861859436555E-2</v>
      </c>
      <c r="D12" s="53">
        <f>$D$2*A12+$D$3</f>
        <v>66.65206419371728</v>
      </c>
      <c r="E12" s="56">
        <f>$E$2*A12+$E$3</f>
        <v>-0.4053055190596242</v>
      </c>
      <c r="F12" s="58">
        <v>1</v>
      </c>
      <c r="G12" s="54">
        <f>$G$2*A12+$G$3</f>
        <v>103.73000000000002</v>
      </c>
      <c r="H12" s="48">
        <v>0</v>
      </c>
      <c r="J12" s="127"/>
      <c r="K12" s="126"/>
      <c r="L12" s="126"/>
      <c r="Q12" t="s">
        <v>374</v>
      </c>
    </row>
    <row r="13" spans="1:23" ht="13.5" thickBot="1">
      <c r="A13" s="46">
        <v>11</v>
      </c>
      <c r="B13" s="46">
        <v>38.83</v>
      </c>
      <c r="C13" s="144">
        <f>J13</f>
        <v>1.9807795744324671E-2</v>
      </c>
      <c r="D13" s="144">
        <f>K13</f>
        <v>1.5109028179680984E-2</v>
      </c>
      <c r="E13" s="144">
        <f>L13</f>
        <v>-0.41198776044490809</v>
      </c>
      <c r="F13" s="59">
        <v>0</v>
      </c>
      <c r="G13" s="144">
        <f>N13</f>
        <v>114.10299999999999</v>
      </c>
      <c r="H13" s="48">
        <v>0</v>
      </c>
      <c r="J13" s="127">
        <f>VLOOKUP($A13,'Weighted by Bldg Type'!$A$31:$H$43,3,FALSE)</f>
        <v>1.9807795744324671E-2</v>
      </c>
      <c r="K13" s="126">
        <f>VLOOKUP($A13,'Weighted by Bldg Type'!$A$31:$H$43,4,FALSE)</f>
        <v>1.5109028179680984E-2</v>
      </c>
      <c r="L13" s="126">
        <f>VLOOKUP($A13,'Weighted by Bldg Type'!$A$31:$H$43,5,FALSE)</f>
        <v>-0.41198776044490809</v>
      </c>
      <c r="N13" s="126">
        <f>VLOOKUP($A13,'Weighted by Bldg Type'!$A$31:$H$43,7,FALSE)</f>
        <v>114.10299999999999</v>
      </c>
      <c r="Q13" t="s">
        <v>392</v>
      </c>
    </row>
    <row r="14" spans="1:23">
      <c r="A14" s="43">
        <v>12</v>
      </c>
      <c r="B14" s="43">
        <f xml:space="preserve"> 3.53*A14</f>
        <v>42.36</v>
      </c>
      <c r="C14" s="51">
        <f>$C$2*A14+$C$3</f>
        <v>2.0955206404120935E-2</v>
      </c>
      <c r="D14" s="53">
        <f>$D$2*A14+$D$3</f>
        <v>87.038479930272956</v>
      </c>
      <c r="E14" s="56">
        <f>$E$2*A14+$E$3</f>
        <v>-0.47314282783603906</v>
      </c>
      <c r="F14" s="58">
        <v>1</v>
      </c>
      <c r="G14" s="54">
        <f>$G$2*A14+$G$3</f>
        <v>124.47600000000001</v>
      </c>
      <c r="H14" s="48">
        <v>0</v>
      </c>
      <c r="J14" s="127"/>
      <c r="K14" s="126"/>
      <c r="L14" s="126"/>
    </row>
    <row r="15" spans="1:23" ht="13.5" thickBot="1">
      <c r="A15" s="46">
        <v>13</v>
      </c>
      <c r="B15" s="46">
        <v>45.89</v>
      </c>
      <c r="C15" s="144">
        <f>J15</f>
        <v>2.3344906504680744E-2</v>
      </c>
      <c r="D15" s="144">
        <f>K15</f>
        <v>113.98544102437994</v>
      </c>
      <c r="E15" s="144">
        <f>L15</f>
        <v>-0.48555682336054889</v>
      </c>
      <c r="F15" s="59">
        <v>0</v>
      </c>
      <c r="G15" s="144">
        <f>N15</f>
        <v>134.84900000000002</v>
      </c>
      <c r="H15" s="48">
        <v>0</v>
      </c>
      <c r="J15" s="127">
        <f>VLOOKUP($A15,'Weighted by Bldg Type'!$A$31:$H$43,3,FALSE)</f>
        <v>2.3344906504680744E-2</v>
      </c>
      <c r="K15" s="126">
        <f>VLOOKUP($A15,'Weighted by Bldg Type'!$A$31:$H$43,4,FALSE)</f>
        <v>113.98544102437994</v>
      </c>
      <c r="L15" s="126">
        <f>VLOOKUP($A15,'Weighted by Bldg Type'!$A$31:$H$43,5,FALSE)</f>
        <v>-0.48555682336054889</v>
      </c>
      <c r="N15" s="126">
        <f>VLOOKUP($A15,'Weighted by Bldg Type'!$A$31:$H$43,7,FALSE)</f>
        <v>134.84900000000002</v>
      </c>
    </row>
    <row r="16" spans="1:23">
      <c r="A16" s="43">
        <v>14</v>
      </c>
      <c r="B16" s="43">
        <f xml:space="preserve"> 3.53*A16</f>
        <v>49.419999999999995</v>
      </c>
      <c r="C16" s="51">
        <f>$C$2*A16+$C$3</f>
        <v>2.4639550948805315E-2</v>
      </c>
      <c r="D16" s="53">
        <f>$D$2*A16+$D$3</f>
        <v>107.42489566682863</v>
      </c>
      <c r="E16" s="56">
        <f>$E$2*A16+$E$3</f>
        <v>-0.54098013661245392</v>
      </c>
      <c r="F16" s="58">
        <v>1</v>
      </c>
      <c r="G16" s="54">
        <f>$G$2*A16+$G$3</f>
        <v>145.22200000000001</v>
      </c>
      <c r="H16" s="48">
        <v>0</v>
      </c>
      <c r="J16" s="127"/>
      <c r="K16" s="126"/>
      <c r="L16" s="126"/>
      <c r="Q16" t="s">
        <v>368</v>
      </c>
    </row>
    <row r="17" spans="1:19">
      <c r="A17" s="46">
        <v>15</v>
      </c>
      <c r="B17" s="46">
        <v>52.95</v>
      </c>
      <c r="C17" s="144">
        <f t="shared" ref="C17:E20" si="0">J17</f>
        <v>2.5665181948765225E-2</v>
      </c>
      <c r="D17" s="144">
        <f t="shared" si="0"/>
        <v>101.39869332928585</v>
      </c>
      <c r="E17" s="144">
        <f t="shared" si="0"/>
        <v>-0.51935913281859958</v>
      </c>
      <c r="F17" s="59">
        <v>0</v>
      </c>
      <c r="G17" s="144">
        <f>N17</f>
        <v>155.59500000000003</v>
      </c>
      <c r="H17" s="48">
        <v>0</v>
      </c>
      <c r="J17" s="127">
        <f>VLOOKUP($A17,'Weighted by Bldg Type'!$A$31:$H$43,3,FALSE)</f>
        <v>2.5665181948765225E-2</v>
      </c>
      <c r="K17" s="126">
        <f>VLOOKUP($A17,'Weighted by Bldg Type'!$A$31:$H$43,4,FALSE)</f>
        <v>101.39869332928585</v>
      </c>
      <c r="L17" s="126">
        <f>VLOOKUP($A17,'Weighted by Bldg Type'!$A$31:$H$43,5,FALSE)</f>
        <v>-0.51935913281859958</v>
      </c>
      <c r="N17" s="126">
        <f>VLOOKUP($A17,'Weighted by Bldg Type'!$A$31:$H$43,7,FALSE)</f>
        <v>155.59500000000003</v>
      </c>
      <c r="Q17" t="s">
        <v>369</v>
      </c>
    </row>
    <row r="18" spans="1:19">
      <c r="A18" s="46">
        <v>16</v>
      </c>
      <c r="B18" s="46">
        <v>56.48</v>
      </c>
      <c r="C18" s="144">
        <f t="shared" si="0"/>
        <v>2.8179636895178075E-2</v>
      </c>
      <c r="D18" s="144">
        <f t="shared" si="0"/>
        <v>137.60075598925363</v>
      </c>
      <c r="E18" s="144">
        <f t="shared" si="0"/>
        <v>-0.58855125465084435</v>
      </c>
      <c r="F18" s="59">
        <v>0</v>
      </c>
      <c r="G18" s="144">
        <f>N18</f>
        <v>165.96799999999999</v>
      </c>
      <c r="H18" s="48">
        <v>0</v>
      </c>
      <c r="J18" s="127">
        <f>VLOOKUP($A18,'Weighted by Bldg Type'!$A$31:$H$43,3,FALSE)</f>
        <v>2.8179636895178075E-2</v>
      </c>
      <c r="K18" s="126">
        <f>VLOOKUP($A18,'Weighted by Bldg Type'!$A$31:$H$43,4,FALSE)</f>
        <v>137.60075598925363</v>
      </c>
      <c r="L18" s="126">
        <f>VLOOKUP($A18,'Weighted by Bldg Type'!$A$31:$H$43,5,FALSE)</f>
        <v>-0.58855125465084435</v>
      </c>
      <c r="N18" s="126">
        <f>VLOOKUP($A18,'Weighted by Bldg Type'!$A$31:$H$43,7,FALSE)</f>
        <v>165.96799999999999</v>
      </c>
      <c r="Q18" t="s">
        <v>394</v>
      </c>
    </row>
    <row r="19" spans="1:19">
      <c r="A19" s="46">
        <v>17</v>
      </c>
      <c r="B19" s="46">
        <v>60.01</v>
      </c>
      <c r="C19" s="144">
        <f t="shared" si="0"/>
        <v>3.0419118893225669E-2</v>
      </c>
      <c r="D19" s="144">
        <f t="shared" si="0"/>
        <v>148.52649174747535</v>
      </c>
      <c r="E19" s="144">
        <f t="shared" si="0"/>
        <v>-0.63269585375840753</v>
      </c>
      <c r="F19" s="59">
        <v>0</v>
      </c>
      <c r="G19" s="144">
        <f>N19</f>
        <v>176.34100000000001</v>
      </c>
      <c r="H19" s="48">
        <v>0</v>
      </c>
      <c r="J19" s="127">
        <f>VLOOKUP($A19,'Weighted by Bldg Type'!$A$31:$H$43,3,FALSE)</f>
        <v>3.0419118893225669E-2</v>
      </c>
      <c r="K19" s="126">
        <f>VLOOKUP($A19,'Weighted by Bldg Type'!$A$31:$H$43,4,FALSE)</f>
        <v>148.52649174747535</v>
      </c>
      <c r="L19" s="126">
        <f>VLOOKUP($A19,'Weighted by Bldg Type'!$A$31:$H$43,5,FALSE)</f>
        <v>-0.63269585375840753</v>
      </c>
      <c r="N19" s="126">
        <f>VLOOKUP($A19,'Weighted by Bldg Type'!$A$31:$H$43,7,FALSE)</f>
        <v>176.34100000000001</v>
      </c>
    </row>
    <row r="20" spans="1:19" ht="13.5" thickBot="1">
      <c r="A20" s="46">
        <v>18</v>
      </c>
      <c r="B20" s="46">
        <v>63.54</v>
      </c>
      <c r="C20" s="144">
        <f t="shared" si="0"/>
        <v>3.2541382155167893E-2</v>
      </c>
      <c r="D20" s="144">
        <f t="shared" si="0"/>
        <v>158.88879626035447</v>
      </c>
      <c r="E20" s="144">
        <f t="shared" si="0"/>
        <v>-0.67683727008353511</v>
      </c>
      <c r="F20" s="59">
        <v>0</v>
      </c>
      <c r="G20" s="144">
        <f>N20</f>
        <v>186.714</v>
      </c>
      <c r="H20" s="48">
        <v>0</v>
      </c>
      <c r="J20" s="127">
        <f>VLOOKUP($A20,'Weighted by Bldg Type'!$A$31:$H$43,3,FALSE)</f>
        <v>3.2541382155167893E-2</v>
      </c>
      <c r="K20" s="126">
        <f>VLOOKUP($A20,'Weighted by Bldg Type'!$A$31:$H$43,4,FALSE)</f>
        <v>158.88879626035447</v>
      </c>
      <c r="L20" s="126">
        <f>VLOOKUP($A20,'Weighted by Bldg Type'!$A$31:$H$43,5,FALSE)</f>
        <v>-0.67683727008353511</v>
      </c>
      <c r="N20" s="126">
        <f>VLOOKUP($A20,'Weighted by Bldg Type'!$A$31:$H$43,7,FALSE)</f>
        <v>186.714</v>
      </c>
    </row>
    <row r="21" spans="1:19">
      <c r="A21" s="43">
        <v>19</v>
      </c>
      <c r="B21" s="43">
        <f xml:space="preserve"> 3.53*A21</f>
        <v>67.069999999999993</v>
      </c>
      <c r="C21" s="51">
        <f>$C$2*A21+$C$3</f>
        <v>3.3850412310516262E-2</v>
      </c>
      <c r="D21" s="53">
        <f>$D$2*A21+$D$3</f>
        <v>158.39093500821781</v>
      </c>
      <c r="E21" s="56">
        <f>$E$2*A21+$E$3</f>
        <v>-0.71057340855349116</v>
      </c>
      <c r="F21" s="58">
        <v>1</v>
      </c>
      <c r="G21" s="54">
        <f>$G$2*A21+$G$3</f>
        <v>197.08700000000002</v>
      </c>
      <c r="H21" s="48">
        <v>0</v>
      </c>
      <c r="J21" s="127"/>
      <c r="K21" s="126"/>
      <c r="L21" s="126"/>
    </row>
    <row r="22" spans="1:19" ht="13.5" thickBot="1">
      <c r="A22" s="46">
        <v>20</v>
      </c>
      <c r="B22" s="46">
        <v>70.599999999999994</v>
      </c>
      <c r="C22" s="144">
        <f>J22</f>
        <v>3.6078500467058051E-2</v>
      </c>
      <c r="D22" s="144">
        <f>K22</f>
        <v>176.15935041269597</v>
      </c>
      <c r="E22" s="144">
        <f>L22</f>
        <v>-0.75040616174948205</v>
      </c>
      <c r="F22" s="59">
        <v>0</v>
      </c>
      <c r="G22" s="144">
        <f>N22</f>
        <v>207.45999999999998</v>
      </c>
      <c r="H22" s="48">
        <v>0</v>
      </c>
      <c r="J22" s="127">
        <f>VLOOKUP($A22,'Weighted by Bldg Type'!$A$31:$H$43,3,FALSE)</f>
        <v>3.6078500467058051E-2</v>
      </c>
      <c r="K22" s="126">
        <f>VLOOKUP($A22,'Weighted by Bldg Type'!$A$31:$H$43,4,FALSE)</f>
        <v>176.15935041269597</v>
      </c>
      <c r="L22" s="126">
        <f>VLOOKUP($A22,'Weighted by Bldg Type'!$A$31:$H$43,5,FALSE)</f>
        <v>-0.75040616174948205</v>
      </c>
      <c r="N22" s="126">
        <f>VLOOKUP($A22,'Weighted by Bldg Type'!$A$31:$H$43,7,FALSE)</f>
        <v>207.45999999999998</v>
      </c>
      <c r="Q22" s="99" t="s">
        <v>375</v>
      </c>
      <c r="R22" s="60"/>
      <c r="S22" s="60"/>
    </row>
    <row r="23" spans="1:19" ht="13.5" thickBot="1">
      <c r="A23" s="43">
        <v>21</v>
      </c>
      <c r="B23" s="43">
        <f xml:space="preserve"> 3.53*A23</f>
        <v>74.13</v>
      </c>
      <c r="C23" s="51">
        <f>$C$2*A23+$C$3</f>
        <v>3.7534756855200649E-2</v>
      </c>
      <c r="D23" s="53">
        <f>$D$2*A23+$D$3</f>
        <v>178.77735074477351</v>
      </c>
      <c r="E23" s="56">
        <f>$E$2*A23+$E$3</f>
        <v>-0.77841071732990608</v>
      </c>
      <c r="F23" s="58">
        <v>1</v>
      </c>
      <c r="G23" s="54">
        <f>$G$2*A23+$G$3</f>
        <v>217.83300000000003</v>
      </c>
      <c r="H23" s="48">
        <v>0</v>
      </c>
      <c r="J23" s="127"/>
      <c r="K23" s="126"/>
      <c r="L23" s="126"/>
    </row>
    <row r="24" spans="1:19">
      <c r="A24" s="43">
        <v>22</v>
      </c>
      <c r="B24" s="43">
        <f xml:space="preserve"> 3.53*A24</f>
        <v>77.66</v>
      </c>
      <c r="C24" s="51">
        <f>$C$2*A24+$C$3</f>
        <v>3.9376929127542835E-2</v>
      </c>
      <c r="D24" s="53">
        <f>$D$2*A24+$D$3</f>
        <v>188.97055861305134</v>
      </c>
      <c r="E24" s="56">
        <f>$E$2*A24+$E$3</f>
        <v>-0.81232937171811348</v>
      </c>
      <c r="F24" s="58">
        <v>1</v>
      </c>
      <c r="G24" s="54">
        <f>$G$2*A24+$G$3</f>
        <v>228.20600000000002</v>
      </c>
      <c r="H24" s="48">
        <v>0</v>
      </c>
      <c r="J24" s="127"/>
      <c r="K24" s="126"/>
      <c r="L24" s="126"/>
      <c r="Q24" s="100" t="s">
        <v>371</v>
      </c>
    </row>
    <row r="25" spans="1:19" ht="13.5" thickBot="1">
      <c r="A25" s="46">
        <v>23</v>
      </c>
      <c r="B25" s="46">
        <v>81.19</v>
      </c>
      <c r="C25" s="144">
        <f>J25</f>
        <v>4.1030431940240607E-2</v>
      </c>
      <c r="D25" s="144">
        <f>K25</f>
        <v>200.33798800671877</v>
      </c>
      <c r="E25" s="144">
        <f>L25</f>
        <v>-0.85340337580978209</v>
      </c>
      <c r="F25" s="59">
        <v>0</v>
      </c>
      <c r="G25" s="144">
        <f>N25</f>
        <v>238.57900000000001</v>
      </c>
      <c r="H25" s="48">
        <v>0</v>
      </c>
      <c r="J25" s="127">
        <f>VLOOKUP($A25,'Weighted by Bldg Type'!$A$31:$H$43,3,FALSE)</f>
        <v>4.1030431940240607E-2</v>
      </c>
      <c r="K25" s="126">
        <f>VLOOKUP($A25,'Weighted by Bldg Type'!$A$31:$H$43,4,FALSE)</f>
        <v>200.33798800671877</v>
      </c>
      <c r="L25" s="126">
        <f>VLOOKUP($A25,'Weighted by Bldg Type'!$A$31:$H$43,5,FALSE)</f>
        <v>-0.85340337580978209</v>
      </c>
      <c r="N25" s="126">
        <f>VLOOKUP($A25,'Weighted by Bldg Type'!$A$31:$H$43,7,FALSE)</f>
        <v>238.57900000000001</v>
      </c>
      <c r="Q25" s="100" t="s">
        <v>372</v>
      </c>
    </row>
    <row r="26" spans="1:19">
      <c r="A26" s="43">
        <v>24</v>
      </c>
      <c r="B26" s="43">
        <f xml:space="preserve"> 3.53*A26</f>
        <v>84.72</v>
      </c>
      <c r="C26" s="51">
        <f>$C$2*A26+$C$3</f>
        <v>4.3061273672227215E-2</v>
      </c>
      <c r="D26" s="53">
        <f>$D$2*A26+$D$3</f>
        <v>209.35697434960701</v>
      </c>
      <c r="E26" s="56">
        <f>$E$2*A26+$E$3</f>
        <v>-0.8801666804945284</v>
      </c>
      <c r="F26" s="58">
        <v>1</v>
      </c>
      <c r="G26" s="54">
        <f>$G$2*A26+$G$3</f>
        <v>248.95200000000003</v>
      </c>
      <c r="H26" s="48">
        <v>0</v>
      </c>
      <c r="J26" s="127"/>
      <c r="K26" s="126"/>
      <c r="L26" s="126"/>
      <c r="Q26" s="100" t="s">
        <v>366</v>
      </c>
    </row>
    <row r="27" spans="1:19" ht="13.5" thickBot="1">
      <c r="A27" s="46">
        <v>25</v>
      </c>
      <c r="B27" s="46">
        <v>88.25</v>
      </c>
      <c r="C27" s="144">
        <f>J27</f>
        <v>4.4567529467326714E-2</v>
      </c>
      <c r="D27" s="144">
        <f>K27</f>
        <v>217.60845148155377</v>
      </c>
      <c r="E27" s="144">
        <f>L27</f>
        <v>-0.92697286297682302</v>
      </c>
      <c r="F27" s="59">
        <v>0</v>
      </c>
      <c r="G27" s="144">
        <f>N27</f>
        <v>259.32499999999999</v>
      </c>
      <c r="H27" s="48">
        <v>0</v>
      </c>
      <c r="J27" s="127">
        <f>VLOOKUP($A27,'Weighted by Bldg Type'!$A$31:$H$43,3,FALSE)</f>
        <v>4.4567529467326714E-2</v>
      </c>
      <c r="K27" s="126">
        <f>VLOOKUP($A27,'Weighted by Bldg Type'!$A$31:$H$43,4,FALSE)</f>
        <v>217.60845148155377</v>
      </c>
      <c r="L27" s="126">
        <f>VLOOKUP($A27,'Weighted by Bldg Type'!$A$31:$H$43,5,FALSE)</f>
        <v>-0.92697286297682302</v>
      </c>
      <c r="N27" s="126">
        <f>VLOOKUP($A27,'Weighted by Bldg Type'!$A$31:$H$43,7,FALSE)</f>
        <v>259.32499999999999</v>
      </c>
    </row>
    <row r="28" spans="1:19" ht="13.5" thickBot="1">
      <c r="A28" s="43">
        <v>26</v>
      </c>
      <c r="B28" s="43">
        <f xml:space="preserve"> 3.53*A28</f>
        <v>91.78</v>
      </c>
      <c r="C28" s="51">
        <f>$C$2*A28+$C$3</f>
        <v>4.6745618216911596E-2</v>
      </c>
      <c r="D28" s="53">
        <f>$D$2*A28+$D$3</f>
        <v>229.74339008616272</v>
      </c>
      <c r="E28" s="56">
        <f>$E$2*A28+$E$3</f>
        <v>-0.94800398927094331</v>
      </c>
      <c r="F28" s="58">
        <v>1</v>
      </c>
      <c r="G28" s="54">
        <f>$G$2*A28+$G$3</f>
        <v>269.69800000000004</v>
      </c>
      <c r="H28" s="48">
        <v>0</v>
      </c>
      <c r="J28" s="127"/>
      <c r="K28" s="126"/>
      <c r="L28" s="126"/>
    </row>
    <row r="29" spans="1:19">
      <c r="A29" s="43">
        <v>27</v>
      </c>
      <c r="B29" s="43">
        <f xml:space="preserve"> 3.53*A29</f>
        <v>95.309999999999988</v>
      </c>
      <c r="C29" s="51">
        <f>$C$2*A29+$C$3</f>
        <v>4.8587790489253782E-2</v>
      </c>
      <c r="D29" s="53">
        <f>$D$2*A29+$D$3</f>
        <v>239.93659795444051</v>
      </c>
      <c r="E29" s="56">
        <f>$E$2*A29+$E$3</f>
        <v>-0.98192264365915072</v>
      </c>
      <c r="F29" s="58">
        <v>1</v>
      </c>
      <c r="G29" s="54">
        <f>$G$2*A29+$G$3</f>
        <v>280.07100000000003</v>
      </c>
      <c r="H29" s="48">
        <v>0</v>
      </c>
      <c r="J29" s="127"/>
      <c r="K29" s="126"/>
      <c r="L29" s="126"/>
    </row>
    <row r="30" spans="1:19" ht="13.5" thickBot="1">
      <c r="A30" s="46">
        <v>28</v>
      </c>
      <c r="B30" s="46">
        <v>98.84</v>
      </c>
      <c r="C30" s="144">
        <f>J30</f>
        <v>5.0226899423471152E-2</v>
      </c>
      <c r="D30" s="144">
        <f>K30</f>
        <v>245.24131874534095</v>
      </c>
      <c r="E30" s="144">
        <f>L30</f>
        <v>-1.0446829063274283</v>
      </c>
      <c r="F30" s="59">
        <v>0</v>
      </c>
      <c r="G30" s="144">
        <f>N30</f>
        <v>290.44400000000002</v>
      </c>
      <c r="H30" s="48">
        <v>0</v>
      </c>
      <c r="J30" s="127">
        <f>VLOOKUP($A30,'Weighted by Bldg Type'!$A$31:$H$43,3,FALSE)</f>
        <v>5.0226899423471152E-2</v>
      </c>
      <c r="K30" s="126">
        <f>VLOOKUP($A30,'Weighted by Bldg Type'!$A$31:$H$43,4,FALSE)</f>
        <v>245.24131874534095</v>
      </c>
      <c r="L30" s="126">
        <f>VLOOKUP($A30,'Weighted by Bldg Type'!$A$31:$H$43,5,FALSE)</f>
        <v>-1.0446829063274283</v>
      </c>
      <c r="N30" s="126">
        <f>VLOOKUP($A30,'Weighted by Bldg Type'!$A$31:$H$43,7,FALSE)</f>
        <v>290.44400000000002</v>
      </c>
    </row>
    <row r="31" spans="1:19" ht="13.5" thickBot="1">
      <c r="A31" s="43">
        <v>29</v>
      </c>
      <c r="B31" s="43">
        <f t="shared" ref="B31:B94" si="1" xml:space="preserve"> 3.53*A31</f>
        <v>102.36999999999999</v>
      </c>
      <c r="C31" s="51">
        <f t="shared" ref="C31:C94" si="2">$C$2*A31+$C$3</f>
        <v>5.2272135033938169E-2</v>
      </c>
      <c r="D31" s="53">
        <f t="shared" ref="D31:D94" si="3">$D$2*A31+$D$3</f>
        <v>260.32301369099622</v>
      </c>
      <c r="E31" s="56">
        <f t="shared" ref="E31:E94" si="4">$E$2*A31+$E$3</f>
        <v>-1.0497599524355656</v>
      </c>
      <c r="F31" s="58">
        <v>1</v>
      </c>
      <c r="G31" s="54">
        <f t="shared" ref="G31:G94" si="5">$G$2*A31+$G$3</f>
        <v>300.81700000000001</v>
      </c>
      <c r="H31" s="48">
        <v>0</v>
      </c>
    </row>
    <row r="32" spans="1:19" ht="13.5" thickBot="1">
      <c r="A32" s="43">
        <v>30</v>
      </c>
      <c r="B32" s="43">
        <f t="shared" si="1"/>
        <v>105.89999999999999</v>
      </c>
      <c r="C32" s="51">
        <f t="shared" si="2"/>
        <v>5.4114307306280356E-2</v>
      </c>
      <c r="D32" s="53">
        <f t="shared" si="3"/>
        <v>270.51622155927402</v>
      </c>
      <c r="E32" s="56">
        <f t="shared" si="4"/>
        <v>-1.0836786068237731</v>
      </c>
      <c r="F32" s="58">
        <v>1</v>
      </c>
      <c r="G32" s="54">
        <f t="shared" si="5"/>
        <v>311.19000000000005</v>
      </c>
      <c r="H32" s="48">
        <v>0</v>
      </c>
    </row>
    <row r="33" spans="1:8" ht="13.5" thickBot="1">
      <c r="A33" s="43">
        <v>31</v>
      </c>
      <c r="B33" s="43">
        <f t="shared" si="1"/>
        <v>109.42999999999999</v>
      </c>
      <c r="C33" s="51">
        <f t="shared" si="2"/>
        <v>5.5956479578622542E-2</v>
      </c>
      <c r="D33" s="53">
        <f t="shared" si="3"/>
        <v>280.70942942755187</v>
      </c>
      <c r="E33" s="56">
        <f t="shared" si="4"/>
        <v>-1.1175972612119804</v>
      </c>
      <c r="F33" s="58">
        <v>1</v>
      </c>
      <c r="G33" s="54">
        <f t="shared" si="5"/>
        <v>321.56300000000005</v>
      </c>
      <c r="H33" s="48">
        <v>0</v>
      </c>
    </row>
    <row r="34" spans="1:8" ht="13.5" thickBot="1">
      <c r="A34" s="43">
        <v>32</v>
      </c>
      <c r="B34" s="43">
        <f t="shared" si="1"/>
        <v>112.96</v>
      </c>
      <c r="C34" s="51">
        <f t="shared" si="2"/>
        <v>5.7798651850964736E-2</v>
      </c>
      <c r="D34" s="53">
        <f t="shared" si="3"/>
        <v>290.90263729582972</v>
      </c>
      <c r="E34" s="56">
        <f t="shared" si="4"/>
        <v>-1.151515915600188</v>
      </c>
      <c r="F34" s="58">
        <v>1</v>
      </c>
      <c r="G34" s="54">
        <f t="shared" si="5"/>
        <v>331.93600000000004</v>
      </c>
      <c r="H34" s="48">
        <v>0</v>
      </c>
    </row>
    <row r="35" spans="1:8" ht="13.5" thickBot="1">
      <c r="A35" s="43">
        <v>33</v>
      </c>
      <c r="B35" s="43">
        <f t="shared" si="1"/>
        <v>116.49</v>
      </c>
      <c r="C35" s="51">
        <f t="shared" si="2"/>
        <v>5.9640824123306929E-2</v>
      </c>
      <c r="D35" s="53">
        <f t="shared" si="3"/>
        <v>301.09584516410757</v>
      </c>
      <c r="E35" s="56">
        <f t="shared" si="4"/>
        <v>-1.1854345699883955</v>
      </c>
      <c r="F35" s="58">
        <v>1</v>
      </c>
      <c r="G35" s="54">
        <f t="shared" si="5"/>
        <v>342.30900000000003</v>
      </c>
      <c r="H35" s="48">
        <v>0</v>
      </c>
    </row>
    <row r="36" spans="1:8" ht="13.5" thickBot="1">
      <c r="A36" s="43">
        <v>34</v>
      </c>
      <c r="B36" s="43">
        <f t="shared" si="1"/>
        <v>120.02</v>
      </c>
      <c r="C36" s="51">
        <f t="shared" si="2"/>
        <v>6.1482996395649123E-2</v>
      </c>
      <c r="D36" s="53">
        <f t="shared" si="3"/>
        <v>311.28905303238543</v>
      </c>
      <c r="E36" s="56">
        <f t="shared" si="4"/>
        <v>-1.2193532243766028</v>
      </c>
      <c r="F36" s="58">
        <v>1</v>
      </c>
      <c r="G36" s="54">
        <f t="shared" si="5"/>
        <v>352.68200000000002</v>
      </c>
      <c r="H36" s="48">
        <v>0</v>
      </c>
    </row>
    <row r="37" spans="1:8" ht="13.5" thickBot="1">
      <c r="A37" s="43">
        <v>35</v>
      </c>
      <c r="B37" s="43">
        <f t="shared" si="1"/>
        <v>123.55</v>
      </c>
      <c r="C37" s="51">
        <f t="shared" si="2"/>
        <v>6.3325168667991302E-2</v>
      </c>
      <c r="D37" s="53">
        <f t="shared" si="3"/>
        <v>321.48226090066322</v>
      </c>
      <c r="E37" s="56">
        <f t="shared" si="4"/>
        <v>-1.2532718787648103</v>
      </c>
      <c r="F37" s="58">
        <v>1</v>
      </c>
      <c r="G37" s="54">
        <f t="shared" si="5"/>
        <v>363.05500000000006</v>
      </c>
      <c r="H37" s="48">
        <v>0</v>
      </c>
    </row>
    <row r="38" spans="1:8" ht="13.5" thickBot="1">
      <c r="A38" s="43">
        <v>36</v>
      </c>
      <c r="B38" s="43">
        <f t="shared" si="1"/>
        <v>127.08</v>
      </c>
      <c r="C38" s="51">
        <f t="shared" si="2"/>
        <v>6.5167340940333496E-2</v>
      </c>
      <c r="D38" s="53">
        <f t="shared" si="3"/>
        <v>331.67546876894107</v>
      </c>
      <c r="E38" s="56">
        <f t="shared" si="4"/>
        <v>-1.2871905331530178</v>
      </c>
      <c r="F38" s="58">
        <v>1</v>
      </c>
      <c r="G38" s="54">
        <f t="shared" si="5"/>
        <v>373.42800000000005</v>
      </c>
      <c r="H38" s="48">
        <v>0</v>
      </c>
    </row>
    <row r="39" spans="1:8" ht="13.5" thickBot="1">
      <c r="A39" s="43">
        <v>37</v>
      </c>
      <c r="B39" s="43">
        <f t="shared" si="1"/>
        <v>130.60999999999999</v>
      </c>
      <c r="C39" s="51">
        <f t="shared" si="2"/>
        <v>6.7009513212675689E-2</v>
      </c>
      <c r="D39" s="53">
        <f t="shared" si="3"/>
        <v>341.86867663721893</v>
      </c>
      <c r="E39" s="56">
        <f t="shared" si="4"/>
        <v>-1.3211091875412251</v>
      </c>
      <c r="F39" s="58">
        <v>1</v>
      </c>
      <c r="G39" s="54">
        <f t="shared" si="5"/>
        <v>383.80100000000004</v>
      </c>
      <c r="H39" s="48">
        <v>0</v>
      </c>
    </row>
    <row r="40" spans="1:8" ht="13.5" thickBot="1">
      <c r="A40" s="43">
        <v>38</v>
      </c>
      <c r="B40" s="43">
        <f t="shared" si="1"/>
        <v>134.13999999999999</v>
      </c>
      <c r="C40" s="51">
        <f t="shared" si="2"/>
        <v>6.8851685485017869E-2</v>
      </c>
      <c r="D40" s="53">
        <f t="shared" si="3"/>
        <v>352.06188450549672</v>
      </c>
      <c r="E40" s="56">
        <f t="shared" si="4"/>
        <v>-1.3550278419294326</v>
      </c>
      <c r="F40" s="58">
        <v>1</v>
      </c>
      <c r="G40" s="54">
        <f t="shared" si="5"/>
        <v>394.17400000000004</v>
      </c>
      <c r="H40" s="48">
        <v>0</v>
      </c>
    </row>
    <row r="41" spans="1:8" ht="13.5" thickBot="1">
      <c r="A41" s="43">
        <v>39</v>
      </c>
      <c r="B41" s="43">
        <f t="shared" si="1"/>
        <v>137.66999999999999</v>
      </c>
      <c r="C41" s="51">
        <f t="shared" si="2"/>
        <v>7.0693857757360062E-2</v>
      </c>
      <c r="D41" s="53">
        <f t="shared" si="3"/>
        <v>362.25509237377457</v>
      </c>
      <c r="E41" s="56">
        <f t="shared" si="4"/>
        <v>-1.3889464963176401</v>
      </c>
      <c r="F41" s="58">
        <v>1</v>
      </c>
      <c r="G41" s="54">
        <f t="shared" si="5"/>
        <v>404.54700000000003</v>
      </c>
      <c r="H41" s="48">
        <v>0</v>
      </c>
    </row>
    <row r="42" spans="1:8" ht="13.5" thickBot="1">
      <c r="A42" s="43">
        <v>40</v>
      </c>
      <c r="B42" s="43">
        <f t="shared" si="1"/>
        <v>141.19999999999999</v>
      </c>
      <c r="C42" s="51">
        <f t="shared" si="2"/>
        <v>7.2536030029702256E-2</v>
      </c>
      <c r="D42" s="53">
        <f t="shared" si="3"/>
        <v>372.44830024205243</v>
      </c>
      <c r="E42" s="56">
        <f t="shared" si="4"/>
        <v>-1.4228651507058476</v>
      </c>
      <c r="F42" s="58">
        <v>1</v>
      </c>
      <c r="G42" s="54">
        <f t="shared" si="5"/>
        <v>414.92000000000007</v>
      </c>
      <c r="H42" s="48">
        <v>0</v>
      </c>
    </row>
    <row r="43" spans="1:8" ht="13.5" thickBot="1">
      <c r="A43" s="43">
        <v>41</v>
      </c>
      <c r="B43" s="43">
        <f t="shared" si="1"/>
        <v>144.72999999999999</v>
      </c>
      <c r="C43" s="51">
        <f t="shared" si="2"/>
        <v>7.4378202302044449E-2</v>
      </c>
      <c r="D43" s="53">
        <f t="shared" si="3"/>
        <v>382.64150811033028</v>
      </c>
      <c r="E43" s="56">
        <f t="shared" si="4"/>
        <v>-1.4567838050940549</v>
      </c>
      <c r="F43" s="58">
        <v>1</v>
      </c>
      <c r="G43" s="54">
        <f t="shared" si="5"/>
        <v>425.29300000000006</v>
      </c>
      <c r="H43" s="48">
        <v>0</v>
      </c>
    </row>
    <row r="44" spans="1:8" ht="13.5" thickBot="1">
      <c r="A44" s="43">
        <v>42</v>
      </c>
      <c r="B44" s="43">
        <f t="shared" si="1"/>
        <v>148.26</v>
      </c>
      <c r="C44" s="51">
        <f t="shared" si="2"/>
        <v>7.6220374574386643E-2</v>
      </c>
      <c r="D44" s="53">
        <f t="shared" si="3"/>
        <v>392.83471597860813</v>
      </c>
      <c r="E44" s="56">
        <f t="shared" si="4"/>
        <v>-1.4907024594822624</v>
      </c>
      <c r="F44" s="58">
        <v>1</v>
      </c>
      <c r="G44" s="54">
        <f t="shared" si="5"/>
        <v>435.66600000000005</v>
      </c>
      <c r="H44" s="48">
        <v>0</v>
      </c>
    </row>
    <row r="45" spans="1:8" ht="13.5" thickBot="1">
      <c r="A45" s="43">
        <v>43</v>
      </c>
      <c r="B45" s="43">
        <f t="shared" si="1"/>
        <v>151.79</v>
      </c>
      <c r="C45" s="51">
        <f t="shared" si="2"/>
        <v>7.8062546846728822E-2</v>
      </c>
      <c r="D45" s="53">
        <f t="shared" si="3"/>
        <v>403.02792384688593</v>
      </c>
      <c r="E45" s="56">
        <f t="shared" si="4"/>
        <v>-1.5246211138704699</v>
      </c>
      <c r="F45" s="58">
        <v>1</v>
      </c>
      <c r="G45" s="54">
        <f t="shared" si="5"/>
        <v>446.03900000000004</v>
      </c>
      <c r="H45" s="48">
        <v>0</v>
      </c>
    </row>
    <row r="46" spans="1:8" ht="13.5" thickBot="1">
      <c r="A46" s="43">
        <v>44</v>
      </c>
      <c r="B46" s="43">
        <f t="shared" si="1"/>
        <v>155.32</v>
      </c>
      <c r="C46" s="51">
        <f t="shared" si="2"/>
        <v>7.9904719119071016E-2</v>
      </c>
      <c r="D46" s="53">
        <f t="shared" si="3"/>
        <v>413.22113171516378</v>
      </c>
      <c r="E46" s="56">
        <f t="shared" si="4"/>
        <v>-1.5585397682586772</v>
      </c>
      <c r="F46" s="58">
        <v>1</v>
      </c>
      <c r="G46" s="54">
        <f t="shared" si="5"/>
        <v>456.41200000000003</v>
      </c>
      <c r="H46" s="48">
        <v>0</v>
      </c>
    </row>
    <row r="47" spans="1:8" ht="13.5" thickBot="1">
      <c r="A47" s="43">
        <v>45</v>
      </c>
      <c r="B47" s="43">
        <f t="shared" si="1"/>
        <v>158.85</v>
      </c>
      <c r="C47" s="51">
        <f t="shared" si="2"/>
        <v>8.1746891391413209E-2</v>
      </c>
      <c r="D47" s="53">
        <f t="shared" si="3"/>
        <v>423.41433958344163</v>
      </c>
      <c r="E47" s="56">
        <f t="shared" si="4"/>
        <v>-1.5924584226468848</v>
      </c>
      <c r="F47" s="58">
        <v>1</v>
      </c>
      <c r="G47" s="54">
        <f t="shared" si="5"/>
        <v>466.78500000000003</v>
      </c>
      <c r="H47" s="48">
        <v>0</v>
      </c>
    </row>
    <row r="48" spans="1:8" ht="13.5" thickBot="1">
      <c r="A48" s="43">
        <v>46</v>
      </c>
      <c r="B48" s="43">
        <f t="shared" si="1"/>
        <v>162.38</v>
      </c>
      <c r="C48" s="51">
        <f t="shared" si="2"/>
        <v>8.3589063663755389E-2</v>
      </c>
      <c r="D48" s="53">
        <f t="shared" si="3"/>
        <v>433.60754745171943</v>
      </c>
      <c r="E48" s="56">
        <f t="shared" si="4"/>
        <v>-1.6263770770350923</v>
      </c>
      <c r="F48" s="58">
        <v>1</v>
      </c>
      <c r="G48" s="54">
        <f t="shared" si="5"/>
        <v>477.15800000000007</v>
      </c>
      <c r="H48" s="48">
        <v>0</v>
      </c>
    </row>
    <row r="49" spans="1:8" ht="13.5" thickBot="1">
      <c r="A49" s="43">
        <v>47</v>
      </c>
      <c r="B49" s="43">
        <f t="shared" si="1"/>
        <v>165.91</v>
      </c>
      <c r="C49" s="51">
        <f t="shared" si="2"/>
        <v>8.5431235936097583E-2</v>
      </c>
      <c r="D49" s="53">
        <f t="shared" si="3"/>
        <v>443.80075531999728</v>
      </c>
      <c r="E49" s="56">
        <f t="shared" si="4"/>
        <v>-1.6602957314232996</v>
      </c>
      <c r="F49" s="58">
        <v>1</v>
      </c>
      <c r="G49" s="54">
        <f t="shared" si="5"/>
        <v>487.53100000000006</v>
      </c>
      <c r="H49" s="48">
        <v>0</v>
      </c>
    </row>
    <row r="50" spans="1:8" ht="13.5" thickBot="1">
      <c r="A50" s="43">
        <v>48</v>
      </c>
      <c r="B50" s="43">
        <f t="shared" si="1"/>
        <v>169.44</v>
      </c>
      <c r="C50" s="51">
        <f t="shared" si="2"/>
        <v>8.7273408208439776E-2</v>
      </c>
      <c r="D50" s="53">
        <f t="shared" si="3"/>
        <v>453.99396318827513</v>
      </c>
      <c r="E50" s="56">
        <f t="shared" si="4"/>
        <v>-1.6942143858115071</v>
      </c>
      <c r="F50" s="58">
        <v>1</v>
      </c>
      <c r="G50" s="54">
        <f t="shared" si="5"/>
        <v>497.90400000000005</v>
      </c>
      <c r="H50" s="48">
        <v>0</v>
      </c>
    </row>
    <row r="51" spans="1:8" ht="13.5" thickBot="1">
      <c r="A51" s="43">
        <v>49</v>
      </c>
      <c r="B51" s="43">
        <f t="shared" si="1"/>
        <v>172.97</v>
      </c>
      <c r="C51" s="51">
        <f t="shared" si="2"/>
        <v>8.911558048078197E-2</v>
      </c>
      <c r="D51" s="53">
        <f t="shared" si="3"/>
        <v>464.18717105655298</v>
      </c>
      <c r="E51" s="56">
        <f t="shared" si="4"/>
        <v>-1.7281330401997146</v>
      </c>
      <c r="F51" s="58">
        <v>1</v>
      </c>
      <c r="G51" s="54">
        <f t="shared" si="5"/>
        <v>508.27700000000004</v>
      </c>
      <c r="H51" s="48">
        <v>0</v>
      </c>
    </row>
    <row r="52" spans="1:8" ht="13.5" thickBot="1">
      <c r="A52" s="43">
        <v>50</v>
      </c>
      <c r="B52" s="43">
        <f t="shared" si="1"/>
        <v>176.5</v>
      </c>
      <c r="C52" s="51">
        <f t="shared" si="2"/>
        <v>9.0957752753124163E-2</v>
      </c>
      <c r="D52" s="53">
        <f t="shared" si="3"/>
        <v>474.38037892483084</v>
      </c>
      <c r="E52" s="56">
        <f t="shared" si="4"/>
        <v>-1.7620516945879219</v>
      </c>
      <c r="F52" s="58">
        <v>1</v>
      </c>
      <c r="G52" s="54">
        <f t="shared" si="5"/>
        <v>518.65000000000009</v>
      </c>
      <c r="H52" s="48">
        <v>0</v>
      </c>
    </row>
    <row r="53" spans="1:8" ht="13.5" thickBot="1">
      <c r="A53" s="43">
        <v>51</v>
      </c>
      <c r="B53" s="43">
        <f t="shared" si="1"/>
        <v>180.03</v>
      </c>
      <c r="C53" s="51">
        <f t="shared" si="2"/>
        <v>9.2799925025466343E-2</v>
      </c>
      <c r="D53" s="53">
        <f t="shared" si="3"/>
        <v>484.57358679310863</v>
      </c>
      <c r="E53" s="56">
        <f t="shared" si="4"/>
        <v>-1.7959703489761294</v>
      </c>
      <c r="F53" s="58">
        <v>1</v>
      </c>
      <c r="G53" s="54">
        <f t="shared" si="5"/>
        <v>529.02300000000002</v>
      </c>
      <c r="H53" s="48">
        <v>0</v>
      </c>
    </row>
    <row r="54" spans="1:8" ht="13.5" thickBot="1">
      <c r="A54" s="43">
        <v>52</v>
      </c>
      <c r="B54" s="43">
        <f t="shared" si="1"/>
        <v>183.56</v>
      </c>
      <c r="C54" s="51">
        <f t="shared" si="2"/>
        <v>9.4642097297808536E-2</v>
      </c>
      <c r="D54" s="53">
        <f t="shared" si="3"/>
        <v>494.76679466138654</v>
      </c>
      <c r="E54" s="56">
        <f t="shared" si="4"/>
        <v>-1.8298890033643369</v>
      </c>
      <c r="F54" s="58">
        <v>1</v>
      </c>
      <c r="G54" s="54">
        <f t="shared" si="5"/>
        <v>539.39600000000007</v>
      </c>
      <c r="H54" s="48">
        <v>0</v>
      </c>
    </row>
    <row r="55" spans="1:8" ht="13.5" thickBot="1">
      <c r="A55" s="43">
        <v>53</v>
      </c>
      <c r="B55" s="43">
        <f t="shared" si="1"/>
        <v>187.09</v>
      </c>
      <c r="C55" s="51">
        <f t="shared" si="2"/>
        <v>9.648426957015073E-2</v>
      </c>
      <c r="D55" s="53">
        <f t="shared" si="3"/>
        <v>504.96000252966434</v>
      </c>
      <c r="E55" s="56">
        <f t="shared" si="4"/>
        <v>-1.8638076577525442</v>
      </c>
      <c r="F55" s="58">
        <v>1</v>
      </c>
      <c r="G55" s="54">
        <f t="shared" si="5"/>
        <v>549.76900000000001</v>
      </c>
      <c r="H55" s="48">
        <v>0</v>
      </c>
    </row>
    <row r="56" spans="1:8" ht="13.5" thickBot="1">
      <c r="A56" s="43">
        <v>54</v>
      </c>
      <c r="B56" s="43">
        <f t="shared" si="1"/>
        <v>190.61999999999998</v>
      </c>
      <c r="C56" s="51">
        <f t="shared" si="2"/>
        <v>9.8326441842492909E-2</v>
      </c>
      <c r="D56" s="53">
        <f t="shared" si="3"/>
        <v>515.15321039794208</v>
      </c>
      <c r="E56" s="56">
        <f t="shared" si="4"/>
        <v>-1.8977263121407517</v>
      </c>
      <c r="F56" s="58">
        <v>1</v>
      </c>
      <c r="G56" s="54">
        <f t="shared" si="5"/>
        <v>560.14200000000005</v>
      </c>
      <c r="H56" s="48">
        <v>0</v>
      </c>
    </row>
    <row r="57" spans="1:8" ht="13.5" thickBot="1">
      <c r="A57" s="43">
        <v>55</v>
      </c>
      <c r="B57" s="43">
        <f t="shared" si="1"/>
        <v>194.14999999999998</v>
      </c>
      <c r="C57" s="51">
        <f t="shared" si="2"/>
        <v>0.1001686141148351</v>
      </c>
      <c r="D57" s="53">
        <f t="shared" si="3"/>
        <v>525.3464182662201</v>
      </c>
      <c r="E57" s="56">
        <f t="shared" si="4"/>
        <v>-1.9316449665289592</v>
      </c>
      <c r="F57" s="58">
        <v>1</v>
      </c>
      <c r="G57" s="54">
        <f t="shared" si="5"/>
        <v>570.5150000000001</v>
      </c>
      <c r="H57" s="48">
        <v>0</v>
      </c>
    </row>
    <row r="58" spans="1:8" ht="13.5" thickBot="1">
      <c r="A58" s="43">
        <v>56</v>
      </c>
      <c r="B58" s="43">
        <f t="shared" si="1"/>
        <v>197.67999999999998</v>
      </c>
      <c r="C58" s="51">
        <f t="shared" si="2"/>
        <v>0.1020107863871773</v>
      </c>
      <c r="D58" s="53">
        <f t="shared" si="3"/>
        <v>535.53962613449789</v>
      </c>
      <c r="E58" s="56">
        <f t="shared" si="4"/>
        <v>-1.9655636209171665</v>
      </c>
      <c r="F58" s="58">
        <v>1</v>
      </c>
      <c r="G58" s="54">
        <f t="shared" si="5"/>
        <v>580.88800000000003</v>
      </c>
      <c r="H58" s="48">
        <v>0</v>
      </c>
    </row>
    <row r="59" spans="1:8" ht="13.5" thickBot="1">
      <c r="A59" s="43">
        <v>57</v>
      </c>
      <c r="B59" s="43">
        <f t="shared" si="1"/>
        <v>201.20999999999998</v>
      </c>
      <c r="C59" s="51">
        <f t="shared" si="2"/>
        <v>0.10385295865951949</v>
      </c>
      <c r="D59" s="53">
        <f t="shared" si="3"/>
        <v>545.73283400277569</v>
      </c>
      <c r="E59" s="56">
        <f t="shared" si="4"/>
        <v>-1.999482275305374</v>
      </c>
      <c r="F59" s="58">
        <v>1</v>
      </c>
      <c r="G59" s="54">
        <f t="shared" si="5"/>
        <v>591.26100000000008</v>
      </c>
      <c r="H59" s="48">
        <v>0</v>
      </c>
    </row>
    <row r="60" spans="1:8" ht="13.5" thickBot="1">
      <c r="A60" s="43">
        <v>58</v>
      </c>
      <c r="B60" s="43">
        <f t="shared" si="1"/>
        <v>204.73999999999998</v>
      </c>
      <c r="C60" s="51">
        <f t="shared" si="2"/>
        <v>0.10569513093186168</v>
      </c>
      <c r="D60" s="53">
        <f t="shared" si="3"/>
        <v>555.92604187105349</v>
      </c>
      <c r="E60" s="56">
        <f t="shared" si="4"/>
        <v>-2.0334009296935815</v>
      </c>
      <c r="F60" s="58">
        <v>1</v>
      </c>
      <c r="G60" s="54">
        <f t="shared" si="5"/>
        <v>601.63400000000001</v>
      </c>
      <c r="H60" s="48">
        <v>0</v>
      </c>
    </row>
    <row r="61" spans="1:8" ht="13.5" thickBot="1">
      <c r="A61" s="43">
        <v>59</v>
      </c>
      <c r="B61" s="43">
        <f t="shared" si="1"/>
        <v>208.26999999999998</v>
      </c>
      <c r="C61" s="51">
        <f t="shared" si="2"/>
        <v>0.10753730320420386</v>
      </c>
      <c r="D61" s="53">
        <f t="shared" si="3"/>
        <v>566.11924973933128</v>
      </c>
      <c r="E61" s="56">
        <f t="shared" si="4"/>
        <v>-2.0673195840817891</v>
      </c>
      <c r="F61" s="58">
        <v>1</v>
      </c>
      <c r="G61" s="54">
        <f t="shared" si="5"/>
        <v>612.00700000000006</v>
      </c>
      <c r="H61" s="48">
        <v>0</v>
      </c>
    </row>
    <row r="62" spans="1:8" ht="13.5" thickBot="1">
      <c r="A62" s="43">
        <v>60</v>
      </c>
      <c r="B62" s="43">
        <f t="shared" si="1"/>
        <v>211.79999999999998</v>
      </c>
      <c r="C62" s="51">
        <f t="shared" si="2"/>
        <v>0.10937947547654606</v>
      </c>
      <c r="D62" s="53">
        <f t="shared" si="3"/>
        <v>576.31245760760908</v>
      </c>
      <c r="E62" s="56">
        <f t="shared" si="4"/>
        <v>-2.1012382384699966</v>
      </c>
      <c r="F62" s="58">
        <v>1</v>
      </c>
      <c r="G62" s="54">
        <f t="shared" si="5"/>
        <v>622.38000000000011</v>
      </c>
      <c r="H62" s="48">
        <v>0</v>
      </c>
    </row>
    <row r="63" spans="1:8" ht="13.5" thickBot="1">
      <c r="A63" s="43">
        <v>61</v>
      </c>
      <c r="B63" s="43">
        <f t="shared" si="1"/>
        <v>215.32999999999998</v>
      </c>
      <c r="C63" s="51">
        <f t="shared" si="2"/>
        <v>0.11122164774888825</v>
      </c>
      <c r="D63" s="53">
        <f t="shared" si="3"/>
        <v>586.5056654758871</v>
      </c>
      <c r="E63" s="56">
        <f t="shared" si="4"/>
        <v>-2.1351568928582036</v>
      </c>
      <c r="F63" s="58">
        <v>1</v>
      </c>
      <c r="G63" s="54">
        <f t="shared" si="5"/>
        <v>632.75300000000004</v>
      </c>
      <c r="H63" s="48">
        <v>0</v>
      </c>
    </row>
    <row r="64" spans="1:8" ht="13.5" thickBot="1">
      <c r="A64" s="43">
        <v>62</v>
      </c>
      <c r="B64" s="43">
        <f t="shared" si="1"/>
        <v>218.85999999999999</v>
      </c>
      <c r="C64" s="51">
        <f t="shared" si="2"/>
        <v>0.11306382002123043</v>
      </c>
      <c r="D64" s="53">
        <f t="shared" si="3"/>
        <v>596.69887334416489</v>
      </c>
      <c r="E64" s="56">
        <f t="shared" si="4"/>
        <v>-2.1690755472464112</v>
      </c>
      <c r="F64" s="58">
        <v>1</v>
      </c>
      <c r="G64" s="54">
        <f t="shared" si="5"/>
        <v>643.12600000000009</v>
      </c>
      <c r="H64" s="48">
        <v>0</v>
      </c>
    </row>
    <row r="65" spans="1:8" ht="13.5" thickBot="1">
      <c r="A65" s="43">
        <v>63</v>
      </c>
      <c r="B65" s="43">
        <f t="shared" si="1"/>
        <v>222.39</v>
      </c>
      <c r="C65" s="51">
        <f t="shared" si="2"/>
        <v>0.11490599229357262</v>
      </c>
      <c r="D65" s="53">
        <f t="shared" si="3"/>
        <v>606.89208121244269</v>
      </c>
      <c r="E65" s="56">
        <f t="shared" si="4"/>
        <v>-2.2029942016346187</v>
      </c>
      <c r="F65" s="58">
        <v>1</v>
      </c>
      <c r="G65" s="54">
        <f t="shared" si="5"/>
        <v>653.49900000000002</v>
      </c>
      <c r="H65" s="48">
        <v>0</v>
      </c>
    </row>
    <row r="66" spans="1:8" ht="13.5" thickBot="1">
      <c r="A66" s="43">
        <v>64</v>
      </c>
      <c r="B66" s="43">
        <f t="shared" si="1"/>
        <v>225.92</v>
      </c>
      <c r="C66" s="51">
        <f t="shared" si="2"/>
        <v>0.11674816456591482</v>
      </c>
      <c r="D66" s="53">
        <f t="shared" si="3"/>
        <v>617.08528908072049</v>
      </c>
      <c r="E66" s="56">
        <f t="shared" si="4"/>
        <v>-2.2369128560228262</v>
      </c>
      <c r="F66" s="58">
        <v>1</v>
      </c>
      <c r="G66" s="54">
        <f t="shared" si="5"/>
        <v>663.87200000000007</v>
      </c>
      <c r="H66" s="48">
        <v>0</v>
      </c>
    </row>
    <row r="67" spans="1:8" ht="13.5" thickBot="1">
      <c r="A67" s="43">
        <v>65</v>
      </c>
      <c r="B67" s="43">
        <f t="shared" si="1"/>
        <v>229.45</v>
      </c>
      <c r="C67" s="51">
        <f t="shared" si="2"/>
        <v>0.11859033683825701</v>
      </c>
      <c r="D67" s="53">
        <f t="shared" si="3"/>
        <v>627.27849694899828</v>
      </c>
      <c r="E67" s="56">
        <f t="shared" si="4"/>
        <v>-2.2708315104110337</v>
      </c>
      <c r="F67" s="58">
        <v>1</v>
      </c>
      <c r="G67" s="54">
        <f t="shared" si="5"/>
        <v>674.24500000000012</v>
      </c>
      <c r="H67" s="48">
        <v>0</v>
      </c>
    </row>
    <row r="68" spans="1:8" ht="13.5" thickBot="1">
      <c r="A68" s="43">
        <v>66</v>
      </c>
      <c r="B68" s="43">
        <f t="shared" si="1"/>
        <v>232.98</v>
      </c>
      <c r="C68" s="51">
        <f t="shared" si="2"/>
        <v>0.1204325091105992</v>
      </c>
      <c r="D68" s="53">
        <f t="shared" si="3"/>
        <v>637.4717048172763</v>
      </c>
      <c r="E68" s="56">
        <f t="shared" si="4"/>
        <v>-2.3047501647992412</v>
      </c>
      <c r="F68" s="58">
        <v>1</v>
      </c>
      <c r="G68" s="54">
        <f t="shared" si="5"/>
        <v>684.61800000000005</v>
      </c>
      <c r="H68" s="48">
        <v>0</v>
      </c>
    </row>
    <row r="69" spans="1:8" ht="13.5" thickBot="1">
      <c r="A69" s="43">
        <v>67</v>
      </c>
      <c r="B69" s="43">
        <f t="shared" si="1"/>
        <v>236.51</v>
      </c>
      <c r="C69" s="51">
        <f t="shared" si="2"/>
        <v>0.12227468138294138</v>
      </c>
      <c r="D69" s="53">
        <f t="shared" si="3"/>
        <v>647.6649126855541</v>
      </c>
      <c r="E69" s="56">
        <f t="shared" si="4"/>
        <v>-2.3386688191874487</v>
      </c>
      <c r="F69" s="58">
        <v>1</v>
      </c>
      <c r="G69" s="54">
        <f t="shared" si="5"/>
        <v>694.9910000000001</v>
      </c>
      <c r="H69" s="48">
        <v>0</v>
      </c>
    </row>
    <row r="70" spans="1:8" ht="13.5" thickBot="1">
      <c r="A70" s="43">
        <v>68</v>
      </c>
      <c r="B70" s="43">
        <f t="shared" si="1"/>
        <v>240.04</v>
      </c>
      <c r="C70" s="51">
        <f t="shared" si="2"/>
        <v>0.12411685365528359</v>
      </c>
      <c r="D70" s="53">
        <f t="shared" si="3"/>
        <v>657.8581205538319</v>
      </c>
      <c r="E70" s="56">
        <f t="shared" si="4"/>
        <v>-2.3725874735756558</v>
      </c>
      <c r="F70" s="58">
        <v>1</v>
      </c>
      <c r="G70" s="54">
        <f t="shared" si="5"/>
        <v>705.36400000000003</v>
      </c>
      <c r="H70" s="48">
        <v>0</v>
      </c>
    </row>
    <row r="71" spans="1:8" ht="13.5" thickBot="1">
      <c r="A71" s="43">
        <v>69</v>
      </c>
      <c r="B71" s="43">
        <f t="shared" si="1"/>
        <v>243.57</v>
      </c>
      <c r="C71" s="51">
        <f t="shared" si="2"/>
        <v>0.12595902592762576</v>
      </c>
      <c r="D71" s="53">
        <f t="shared" si="3"/>
        <v>668.05132842210969</v>
      </c>
      <c r="E71" s="56">
        <f t="shared" si="4"/>
        <v>-2.4065061279638633</v>
      </c>
      <c r="F71" s="58">
        <v>1</v>
      </c>
      <c r="G71" s="54">
        <f t="shared" si="5"/>
        <v>715.73700000000008</v>
      </c>
      <c r="H71" s="48">
        <v>0</v>
      </c>
    </row>
    <row r="72" spans="1:8" ht="13.5" thickBot="1">
      <c r="A72" s="43">
        <v>70</v>
      </c>
      <c r="B72" s="43">
        <f t="shared" si="1"/>
        <v>247.1</v>
      </c>
      <c r="C72" s="51">
        <f t="shared" si="2"/>
        <v>0.12780119819996794</v>
      </c>
      <c r="D72" s="53">
        <f t="shared" si="3"/>
        <v>678.24453629038749</v>
      </c>
      <c r="E72" s="56">
        <f t="shared" si="4"/>
        <v>-2.4404247823520708</v>
      </c>
      <c r="F72" s="58">
        <v>1</v>
      </c>
      <c r="G72" s="54">
        <f t="shared" si="5"/>
        <v>726.11000000000013</v>
      </c>
      <c r="H72" s="48">
        <v>0</v>
      </c>
    </row>
    <row r="73" spans="1:8" ht="13.5" thickBot="1">
      <c r="A73" s="43">
        <v>71</v>
      </c>
      <c r="B73" s="43">
        <f t="shared" si="1"/>
        <v>250.63</v>
      </c>
      <c r="C73" s="51">
        <f t="shared" si="2"/>
        <v>0.12964337047231017</v>
      </c>
      <c r="D73" s="53">
        <f t="shared" si="3"/>
        <v>688.43774415866551</v>
      </c>
      <c r="E73" s="56">
        <f t="shared" si="4"/>
        <v>-2.4743434367402783</v>
      </c>
      <c r="F73" s="58">
        <v>1</v>
      </c>
      <c r="G73" s="54">
        <f t="shared" si="5"/>
        <v>736.48300000000006</v>
      </c>
      <c r="H73" s="48">
        <v>0</v>
      </c>
    </row>
    <row r="74" spans="1:8" ht="13.5" thickBot="1">
      <c r="A74" s="43">
        <v>72</v>
      </c>
      <c r="B74" s="43">
        <f t="shared" si="1"/>
        <v>254.16</v>
      </c>
      <c r="C74" s="51">
        <f t="shared" si="2"/>
        <v>0.13148554274465235</v>
      </c>
      <c r="D74" s="53">
        <f t="shared" si="3"/>
        <v>698.63095202694331</v>
      </c>
      <c r="E74" s="56">
        <f t="shared" si="4"/>
        <v>-2.5082620911284859</v>
      </c>
      <c r="F74" s="58">
        <v>1</v>
      </c>
      <c r="G74" s="54">
        <f t="shared" si="5"/>
        <v>746.85600000000011</v>
      </c>
      <c r="H74" s="48">
        <v>0</v>
      </c>
    </row>
    <row r="75" spans="1:8" ht="13.5" thickBot="1">
      <c r="A75" s="43">
        <v>73</v>
      </c>
      <c r="B75" s="43">
        <f t="shared" si="1"/>
        <v>257.69</v>
      </c>
      <c r="C75" s="51">
        <f t="shared" si="2"/>
        <v>0.13332771501699453</v>
      </c>
      <c r="D75" s="53">
        <f t="shared" si="3"/>
        <v>708.8241598952211</v>
      </c>
      <c r="E75" s="56">
        <f t="shared" si="4"/>
        <v>-2.5421807455166934</v>
      </c>
      <c r="F75" s="58">
        <v>1</v>
      </c>
      <c r="G75" s="54">
        <f t="shared" si="5"/>
        <v>757.22900000000004</v>
      </c>
      <c r="H75" s="48">
        <v>0</v>
      </c>
    </row>
    <row r="76" spans="1:8" ht="13.5" thickBot="1">
      <c r="A76" s="43">
        <v>74</v>
      </c>
      <c r="B76" s="43">
        <f t="shared" si="1"/>
        <v>261.21999999999997</v>
      </c>
      <c r="C76" s="51">
        <f t="shared" si="2"/>
        <v>0.13516988728933671</v>
      </c>
      <c r="D76" s="53">
        <f t="shared" si="3"/>
        <v>719.0173677634989</v>
      </c>
      <c r="E76" s="56">
        <f t="shared" si="4"/>
        <v>-2.5760993999049004</v>
      </c>
      <c r="F76" s="58">
        <v>1</v>
      </c>
      <c r="G76" s="54">
        <f t="shared" si="5"/>
        <v>767.60200000000009</v>
      </c>
      <c r="H76" s="48">
        <v>0</v>
      </c>
    </row>
    <row r="77" spans="1:8" ht="13.5" thickBot="1">
      <c r="A77" s="43">
        <v>75</v>
      </c>
      <c r="B77" s="43">
        <f t="shared" si="1"/>
        <v>264.75</v>
      </c>
      <c r="C77" s="51">
        <f t="shared" si="2"/>
        <v>0.13701205956167889</v>
      </c>
      <c r="D77" s="53">
        <f t="shared" si="3"/>
        <v>729.21057563177669</v>
      </c>
      <c r="E77" s="56">
        <f t="shared" si="4"/>
        <v>-2.610018054293108</v>
      </c>
      <c r="F77" s="58">
        <v>1</v>
      </c>
      <c r="G77" s="54">
        <f t="shared" si="5"/>
        <v>777.97500000000014</v>
      </c>
      <c r="H77" s="48">
        <v>0</v>
      </c>
    </row>
    <row r="78" spans="1:8" ht="13.5" thickBot="1">
      <c r="A78" s="43">
        <v>76</v>
      </c>
      <c r="B78" s="43">
        <f t="shared" si="1"/>
        <v>268.27999999999997</v>
      </c>
      <c r="C78" s="51">
        <f t="shared" si="2"/>
        <v>0.13885423183402107</v>
      </c>
      <c r="D78" s="53">
        <f t="shared" si="3"/>
        <v>739.40378350005449</v>
      </c>
      <c r="E78" s="56">
        <f t="shared" si="4"/>
        <v>-2.6439367086813155</v>
      </c>
      <c r="F78" s="58">
        <v>1</v>
      </c>
      <c r="G78" s="54">
        <f t="shared" si="5"/>
        <v>788.34800000000007</v>
      </c>
      <c r="H78" s="48">
        <v>0</v>
      </c>
    </row>
    <row r="79" spans="1:8" ht="13.5" thickBot="1">
      <c r="A79" s="43">
        <v>77</v>
      </c>
      <c r="B79" s="43">
        <f t="shared" si="1"/>
        <v>271.81</v>
      </c>
      <c r="C79" s="51">
        <f t="shared" si="2"/>
        <v>0.1406964041063633</v>
      </c>
      <c r="D79" s="53">
        <f t="shared" si="3"/>
        <v>749.59699136833251</v>
      </c>
      <c r="E79" s="56">
        <f t="shared" si="4"/>
        <v>-2.677855363069523</v>
      </c>
      <c r="F79" s="58">
        <v>1</v>
      </c>
      <c r="G79" s="54">
        <f t="shared" si="5"/>
        <v>798.72100000000012</v>
      </c>
      <c r="H79" s="48">
        <v>0</v>
      </c>
    </row>
    <row r="80" spans="1:8" ht="13.5" thickBot="1">
      <c r="A80" s="43">
        <v>78</v>
      </c>
      <c r="B80" s="43">
        <f t="shared" si="1"/>
        <v>275.33999999999997</v>
      </c>
      <c r="C80" s="51">
        <f t="shared" si="2"/>
        <v>0.14253857637870548</v>
      </c>
      <c r="D80" s="53">
        <f t="shared" si="3"/>
        <v>759.79019923661031</v>
      </c>
      <c r="E80" s="56">
        <f t="shared" si="4"/>
        <v>-2.7117740174577305</v>
      </c>
      <c r="F80" s="58">
        <v>1</v>
      </c>
      <c r="G80" s="54">
        <f t="shared" si="5"/>
        <v>809.09400000000005</v>
      </c>
      <c r="H80" s="48">
        <v>0</v>
      </c>
    </row>
    <row r="81" spans="1:8" ht="13.5" thickBot="1">
      <c r="A81" s="43">
        <v>79</v>
      </c>
      <c r="B81" s="43">
        <f t="shared" si="1"/>
        <v>278.87</v>
      </c>
      <c r="C81" s="51">
        <f t="shared" si="2"/>
        <v>0.14438074865104766</v>
      </c>
      <c r="D81" s="53">
        <f t="shared" si="3"/>
        <v>769.9834071048881</v>
      </c>
      <c r="E81" s="56">
        <f t="shared" si="4"/>
        <v>-2.745692671845938</v>
      </c>
      <c r="F81" s="58">
        <v>1</v>
      </c>
      <c r="G81" s="54">
        <f t="shared" si="5"/>
        <v>819.4670000000001</v>
      </c>
      <c r="H81" s="48">
        <v>0</v>
      </c>
    </row>
    <row r="82" spans="1:8" ht="13.5" thickBot="1">
      <c r="A82" s="43">
        <v>80</v>
      </c>
      <c r="B82" s="43">
        <f t="shared" si="1"/>
        <v>282.39999999999998</v>
      </c>
      <c r="C82" s="51">
        <f t="shared" si="2"/>
        <v>0.14622292092338984</v>
      </c>
      <c r="D82" s="53">
        <f t="shared" si="3"/>
        <v>780.1766149731659</v>
      </c>
      <c r="E82" s="56">
        <f t="shared" si="4"/>
        <v>-2.7796113262341455</v>
      </c>
      <c r="F82" s="58">
        <v>1</v>
      </c>
      <c r="G82" s="54">
        <f t="shared" si="5"/>
        <v>829.84000000000015</v>
      </c>
      <c r="H82" s="48">
        <v>0</v>
      </c>
    </row>
    <row r="83" spans="1:8" ht="13.5" thickBot="1">
      <c r="A83" s="43">
        <v>81</v>
      </c>
      <c r="B83" s="43">
        <f t="shared" si="1"/>
        <v>285.93</v>
      </c>
      <c r="C83" s="51">
        <f t="shared" si="2"/>
        <v>0.14806509319573202</v>
      </c>
      <c r="D83" s="53">
        <f t="shared" si="3"/>
        <v>790.36982284144369</v>
      </c>
      <c r="E83" s="56">
        <f t="shared" si="4"/>
        <v>-2.8135299806223526</v>
      </c>
      <c r="F83" s="58">
        <v>1</v>
      </c>
      <c r="G83" s="54">
        <f t="shared" si="5"/>
        <v>840.21300000000008</v>
      </c>
      <c r="H83" s="48">
        <v>0</v>
      </c>
    </row>
    <row r="84" spans="1:8" ht="13.5" thickBot="1">
      <c r="A84" s="43">
        <v>82</v>
      </c>
      <c r="B84" s="43">
        <f t="shared" si="1"/>
        <v>289.45999999999998</v>
      </c>
      <c r="C84" s="51">
        <f t="shared" si="2"/>
        <v>0.14990726546807426</v>
      </c>
      <c r="D84" s="53">
        <f t="shared" si="3"/>
        <v>800.56303070972172</v>
      </c>
      <c r="E84" s="56">
        <f t="shared" si="4"/>
        <v>-2.8474486350105601</v>
      </c>
      <c r="F84" s="58">
        <v>1</v>
      </c>
      <c r="G84" s="54">
        <f t="shared" si="5"/>
        <v>850.58600000000013</v>
      </c>
      <c r="H84" s="48">
        <v>0</v>
      </c>
    </row>
    <row r="85" spans="1:8" ht="13.5" thickBot="1">
      <c r="A85" s="43">
        <v>83</v>
      </c>
      <c r="B85" s="43">
        <f t="shared" si="1"/>
        <v>292.99</v>
      </c>
      <c r="C85" s="51">
        <f t="shared" si="2"/>
        <v>0.15174943774041644</v>
      </c>
      <c r="D85" s="53">
        <f t="shared" si="3"/>
        <v>810.75623857799951</v>
      </c>
      <c r="E85" s="56">
        <f t="shared" si="4"/>
        <v>-2.8813672893987676</v>
      </c>
      <c r="F85" s="58">
        <v>1</v>
      </c>
      <c r="G85" s="54">
        <f t="shared" si="5"/>
        <v>860.95900000000006</v>
      </c>
      <c r="H85" s="48">
        <v>0</v>
      </c>
    </row>
    <row r="86" spans="1:8" ht="13.5" thickBot="1">
      <c r="A86" s="43">
        <v>84</v>
      </c>
      <c r="B86" s="43">
        <f t="shared" si="1"/>
        <v>296.52</v>
      </c>
      <c r="C86" s="51">
        <f t="shared" si="2"/>
        <v>0.15359161001275862</v>
      </c>
      <c r="D86" s="53">
        <f t="shared" si="3"/>
        <v>820.94944644627731</v>
      </c>
      <c r="E86" s="56">
        <f t="shared" si="4"/>
        <v>-2.9152859437869751</v>
      </c>
      <c r="F86" s="58">
        <v>1</v>
      </c>
      <c r="G86" s="54">
        <f t="shared" si="5"/>
        <v>871.33200000000011</v>
      </c>
      <c r="H86" s="48">
        <v>0</v>
      </c>
    </row>
    <row r="87" spans="1:8" ht="13.5" thickBot="1">
      <c r="A87" s="43">
        <v>85</v>
      </c>
      <c r="B87" s="43">
        <f t="shared" si="1"/>
        <v>300.05</v>
      </c>
      <c r="C87" s="51">
        <f t="shared" si="2"/>
        <v>0.1554337822851008</v>
      </c>
      <c r="D87" s="53">
        <f t="shared" si="3"/>
        <v>831.1426543145551</v>
      </c>
      <c r="E87" s="56">
        <f t="shared" si="4"/>
        <v>-2.9492045981751827</v>
      </c>
      <c r="F87" s="58">
        <v>1</v>
      </c>
      <c r="G87" s="54">
        <f t="shared" si="5"/>
        <v>881.70500000000004</v>
      </c>
      <c r="H87" s="48">
        <v>0</v>
      </c>
    </row>
    <row r="88" spans="1:8" ht="13.5" thickBot="1">
      <c r="A88" s="43">
        <v>86</v>
      </c>
      <c r="B88" s="43">
        <f t="shared" si="1"/>
        <v>303.58</v>
      </c>
      <c r="C88" s="51">
        <f t="shared" si="2"/>
        <v>0.15727595455744298</v>
      </c>
      <c r="D88" s="53">
        <f t="shared" si="3"/>
        <v>841.3358621828329</v>
      </c>
      <c r="E88" s="56">
        <f t="shared" si="4"/>
        <v>-2.9831232525633902</v>
      </c>
      <c r="F88" s="58">
        <v>1</v>
      </c>
      <c r="G88" s="54">
        <f t="shared" si="5"/>
        <v>892.07800000000009</v>
      </c>
      <c r="H88" s="48">
        <v>0</v>
      </c>
    </row>
    <row r="89" spans="1:8" ht="13.5" thickBot="1">
      <c r="A89" s="43">
        <v>87</v>
      </c>
      <c r="B89" s="43">
        <f t="shared" si="1"/>
        <v>307.10999999999996</v>
      </c>
      <c r="C89" s="51">
        <f t="shared" si="2"/>
        <v>0.15911812682978521</v>
      </c>
      <c r="D89" s="53">
        <f t="shared" si="3"/>
        <v>851.52907005111092</v>
      </c>
      <c r="E89" s="56">
        <f t="shared" si="4"/>
        <v>-3.0170419069515972</v>
      </c>
      <c r="F89" s="58">
        <v>1</v>
      </c>
      <c r="G89" s="54">
        <f t="shared" si="5"/>
        <v>902.45100000000014</v>
      </c>
      <c r="H89" s="48">
        <v>0</v>
      </c>
    </row>
    <row r="90" spans="1:8" ht="13.5" thickBot="1">
      <c r="A90" s="43">
        <v>88</v>
      </c>
      <c r="B90" s="43">
        <f t="shared" si="1"/>
        <v>310.64</v>
      </c>
      <c r="C90" s="51">
        <f t="shared" si="2"/>
        <v>0.16096029910212739</v>
      </c>
      <c r="D90" s="53">
        <f t="shared" si="3"/>
        <v>861.72227791938872</v>
      </c>
      <c r="E90" s="56">
        <f t="shared" si="4"/>
        <v>-3.0509605613398048</v>
      </c>
      <c r="F90" s="58">
        <v>1</v>
      </c>
      <c r="G90" s="54">
        <f t="shared" si="5"/>
        <v>912.82400000000007</v>
      </c>
      <c r="H90" s="48">
        <v>0</v>
      </c>
    </row>
    <row r="91" spans="1:8" ht="13.5" thickBot="1">
      <c r="A91" s="43">
        <v>89</v>
      </c>
      <c r="B91" s="43">
        <f t="shared" si="1"/>
        <v>314.16999999999996</v>
      </c>
      <c r="C91" s="51">
        <f t="shared" si="2"/>
        <v>0.16280247137446957</v>
      </c>
      <c r="D91" s="53">
        <f t="shared" si="3"/>
        <v>871.91548578766651</v>
      </c>
      <c r="E91" s="56">
        <f t="shared" si="4"/>
        <v>-3.0848792157280123</v>
      </c>
      <c r="F91" s="58">
        <v>1</v>
      </c>
      <c r="G91" s="54">
        <f t="shared" si="5"/>
        <v>923.19700000000012</v>
      </c>
      <c r="H91" s="48">
        <v>0</v>
      </c>
    </row>
    <row r="92" spans="1:8" ht="13.5" thickBot="1">
      <c r="A92" s="43">
        <v>90</v>
      </c>
      <c r="B92" s="43">
        <f t="shared" si="1"/>
        <v>317.7</v>
      </c>
      <c r="C92" s="51">
        <f t="shared" si="2"/>
        <v>0.16464464364681175</v>
      </c>
      <c r="D92" s="53">
        <f t="shared" si="3"/>
        <v>882.10869365594431</v>
      </c>
      <c r="E92" s="56">
        <f t="shared" si="4"/>
        <v>-3.1187978701162198</v>
      </c>
      <c r="F92" s="58">
        <v>1</v>
      </c>
      <c r="G92" s="54">
        <f t="shared" si="5"/>
        <v>933.57</v>
      </c>
      <c r="H92" s="48">
        <v>0</v>
      </c>
    </row>
    <row r="93" spans="1:8" ht="13.5" thickBot="1">
      <c r="A93" s="43">
        <v>91</v>
      </c>
      <c r="B93" s="43">
        <f t="shared" si="1"/>
        <v>321.22999999999996</v>
      </c>
      <c r="C93" s="51">
        <f t="shared" si="2"/>
        <v>0.16648681591915393</v>
      </c>
      <c r="D93" s="53">
        <f t="shared" si="3"/>
        <v>892.3019015242221</v>
      </c>
      <c r="E93" s="56">
        <f t="shared" si="4"/>
        <v>-3.1527165245044273</v>
      </c>
      <c r="F93" s="58">
        <v>1</v>
      </c>
      <c r="G93" s="54">
        <f t="shared" si="5"/>
        <v>943.9430000000001</v>
      </c>
      <c r="H93" s="48">
        <v>0</v>
      </c>
    </row>
    <row r="94" spans="1:8" ht="13.5" thickBot="1">
      <c r="A94" s="43">
        <v>92</v>
      </c>
      <c r="B94" s="43">
        <f t="shared" si="1"/>
        <v>324.76</v>
      </c>
      <c r="C94" s="51">
        <f t="shared" si="2"/>
        <v>0.16832898819149611</v>
      </c>
      <c r="D94" s="53">
        <f t="shared" si="3"/>
        <v>902.4951093924999</v>
      </c>
      <c r="E94" s="56">
        <f t="shared" si="4"/>
        <v>-3.1866351788926348</v>
      </c>
      <c r="F94" s="58">
        <v>1</v>
      </c>
      <c r="G94" s="54">
        <f t="shared" si="5"/>
        <v>954.31600000000014</v>
      </c>
      <c r="H94" s="48">
        <v>0</v>
      </c>
    </row>
    <row r="95" spans="1:8" ht="13.5" thickBot="1">
      <c r="A95" s="43">
        <v>93</v>
      </c>
      <c r="B95" s="43">
        <f t="shared" ref="B95:B103" si="6" xml:space="preserve"> 3.53*A95</f>
        <v>328.28999999999996</v>
      </c>
      <c r="C95" s="51">
        <f t="shared" ref="C95:C103" si="7">$C$2*A95+$C$3</f>
        <v>0.17017116046383834</v>
      </c>
      <c r="D95" s="53">
        <f t="shared" ref="D95:D103" si="8">$D$2*A95+$D$3</f>
        <v>912.68831726077792</v>
      </c>
      <c r="E95" s="56">
        <f t="shared" ref="E95:E103" si="9">$E$2*A95+$E$3</f>
        <v>-3.2205538332808419</v>
      </c>
      <c r="F95" s="58">
        <v>1</v>
      </c>
      <c r="G95" s="54">
        <f t="shared" ref="G95:G103" si="10">$G$2*A95+$G$3</f>
        <v>964.68900000000008</v>
      </c>
      <c r="H95" s="48">
        <v>0</v>
      </c>
    </row>
    <row r="96" spans="1:8" ht="13.5" thickBot="1">
      <c r="A96" s="43">
        <v>94</v>
      </c>
      <c r="B96" s="43">
        <f t="shared" si="6"/>
        <v>331.82</v>
      </c>
      <c r="C96" s="51">
        <f t="shared" si="7"/>
        <v>0.17201333273618052</v>
      </c>
      <c r="D96" s="53">
        <f t="shared" si="8"/>
        <v>922.88152512905572</v>
      </c>
      <c r="E96" s="56">
        <f t="shared" si="9"/>
        <v>-3.2544724876690494</v>
      </c>
      <c r="F96" s="58">
        <v>1</v>
      </c>
      <c r="G96" s="54">
        <f t="shared" si="10"/>
        <v>975.06200000000013</v>
      </c>
      <c r="H96" s="48">
        <v>0</v>
      </c>
    </row>
    <row r="97" spans="1:8" ht="13.5" thickBot="1">
      <c r="A97" s="43">
        <v>95</v>
      </c>
      <c r="B97" s="43">
        <f t="shared" si="6"/>
        <v>335.34999999999997</v>
      </c>
      <c r="C97" s="51">
        <f t="shared" si="7"/>
        <v>0.1738555050085227</v>
      </c>
      <c r="D97" s="53">
        <f t="shared" si="8"/>
        <v>933.07473299733351</v>
      </c>
      <c r="E97" s="56">
        <f t="shared" si="9"/>
        <v>-3.2883911420572569</v>
      </c>
      <c r="F97" s="58">
        <v>1</v>
      </c>
      <c r="G97" s="54">
        <f t="shared" si="10"/>
        <v>985.43500000000006</v>
      </c>
      <c r="H97" s="48">
        <v>0</v>
      </c>
    </row>
    <row r="98" spans="1:8" ht="13.5" thickBot="1">
      <c r="A98" s="43">
        <v>96</v>
      </c>
      <c r="B98" s="43">
        <f t="shared" si="6"/>
        <v>338.88</v>
      </c>
      <c r="C98" s="51">
        <f t="shared" si="7"/>
        <v>0.17569767728086488</v>
      </c>
      <c r="D98" s="53">
        <f t="shared" si="8"/>
        <v>943.26794086561131</v>
      </c>
      <c r="E98" s="56">
        <f t="shared" si="9"/>
        <v>-3.3223097964454644</v>
      </c>
      <c r="F98" s="58">
        <v>1</v>
      </c>
      <c r="G98" s="54">
        <f t="shared" si="10"/>
        <v>995.80800000000011</v>
      </c>
      <c r="H98" s="48">
        <v>0</v>
      </c>
    </row>
    <row r="99" spans="1:8" ht="13.5" thickBot="1">
      <c r="A99" s="43">
        <v>97</v>
      </c>
      <c r="B99" s="43">
        <f t="shared" si="6"/>
        <v>342.40999999999997</v>
      </c>
      <c r="C99" s="51">
        <f t="shared" si="7"/>
        <v>0.17753984955320706</v>
      </c>
      <c r="D99" s="53">
        <f t="shared" si="8"/>
        <v>953.4611487338891</v>
      </c>
      <c r="E99" s="56">
        <f t="shared" si="9"/>
        <v>-3.3562284508336719</v>
      </c>
      <c r="F99" s="58">
        <v>1</v>
      </c>
      <c r="G99" s="54">
        <f t="shared" si="10"/>
        <v>1006.1810000000002</v>
      </c>
      <c r="H99" s="48">
        <v>0</v>
      </c>
    </row>
    <row r="100" spans="1:8" ht="13.5" thickBot="1">
      <c r="A100" s="43">
        <v>98</v>
      </c>
      <c r="B100" s="43">
        <f t="shared" si="6"/>
        <v>345.94</v>
      </c>
      <c r="C100" s="51">
        <f t="shared" si="7"/>
        <v>0.1793820218255493</v>
      </c>
      <c r="D100" s="53">
        <f t="shared" si="8"/>
        <v>963.65435660216713</v>
      </c>
      <c r="E100" s="56">
        <f t="shared" si="9"/>
        <v>-3.3901471052218795</v>
      </c>
      <c r="F100" s="58">
        <v>1</v>
      </c>
      <c r="G100" s="54">
        <f t="shared" si="10"/>
        <v>1016.5540000000001</v>
      </c>
      <c r="H100" s="48">
        <v>0</v>
      </c>
    </row>
    <row r="101" spans="1:8" ht="13.5" thickBot="1">
      <c r="A101" s="43">
        <v>99</v>
      </c>
      <c r="B101" s="43">
        <f t="shared" si="6"/>
        <v>349.46999999999997</v>
      </c>
      <c r="C101" s="51">
        <f t="shared" si="7"/>
        <v>0.18122419409789148</v>
      </c>
      <c r="D101" s="53">
        <f t="shared" si="8"/>
        <v>973.84756447044492</v>
      </c>
      <c r="E101" s="56">
        <f t="shared" si="9"/>
        <v>-3.424065759610087</v>
      </c>
      <c r="F101" s="58">
        <v>1</v>
      </c>
      <c r="G101" s="54">
        <f t="shared" si="10"/>
        <v>1026.9270000000001</v>
      </c>
      <c r="H101" s="48">
        <v>0</v>
      </c>
    </row>
    <row r="102" spans="1:8" ht="13.5" thickBot="1">
      <c r="A102" s="44">
        <v>100</v>
      </c>
      <c r="B102" s="43">
        <f t="shared" si="6"/>
        <v>353</v>
      </c>
      <c r="C102" s="51">
        <f t="shared" si="7"/>
        <v>0.18306636637023366</v>
      </c>
      <c r="D102" s="53">
        <f t="shared" si="8"/>
        <v>984.04077233872272</v>
      </c>
      <c r="E102" s="56">
        <f t="shared" si="9"/>
        <v>-3.457984413998294</v>
      </c>
      <c r="F102" s="58">
        <v>1</v>
      </c>
      <c r="G102" s="54">
        <f t="shared" si="10"/>
        <v>1037.3000000000002</v>
      </c>
      <c r="H102" s="49">
        <v>0</v>
      </c>
    </row>
    <row r="103" spans="1:8" ht="13.5" thickBot="1">
      <c r="A103" s="44">
        <v>128</v>
      </c>
      <c r="B103" s="43">
        <f t="shared" si="6"/>
        <v>451.84</v>
      </c>
      <c r="C103" s="51">
        <f t="shared" si="7"/>
        <v>0.23464718999581496</v>
      </c>
      <c r="D103" s="53">
        <f t="shared" si="8"/>
        <v>1269.4505926505021</v>
      </c>
      <c r="E103" s="56">
        <f t="shared" si="9"/>
        <v>-4.4077067368681027</v>
      </c>
      <c r="F103" s="58">
        <v>1</v>
      </c>
      <c r="G103" s="54">
        <f t="shared" si="10"/>
        <v>1327.7440000000001</v>
      </c>
      <c r="H103" s="49">
        <v>0</v>
      </c>
    </row>
  </sheetData>
  <mergeCells count="4">
    <mergeCell ref="C5:E5"/>
    <mergeCell ref="F5:H5"/>
    <mergeCell ref="J5:L5"/>
    <mergeCell ref="N5:P5"/>
  </mergeCells>
  <phoneticPr fontId="5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I85"/>
  <sheetViews>
    <sheetView tabSelected="1" zoomScale="80" zoomScaleNormal="80" workbookViewId="0">
      <selection activeCell="B2" sqref="B2"/>
    </sheetView>
  </sheetViews>
  <sheetFormatPr defaultRowHeight="12.75"/>
  <cols>
    <col min="1" max="1" width="20.7109375" customWidth="1"/>
    <col min="2" max="2" width="36.7109375" style="182" customWidth="1"/>
    <col min="3" max="3" width="12.42578125" customWidth="1"/>
    <col min="4" max="4" width="12" customWidth="1"/>
    <col min="5" max="5" width="11.140625" customWidth="1"/>
    <col min="7" max="7" width="12.85546875" customWidth="1"/>
    <col min="9" max="9" width="12.85546875" customWidth="1"/>
  </cols>
  <sheetData>
    <row r="1" spans="1:9" ht="13.5" thickBot="1">
      <c r="B1" s="181" t="s">
        <v>593</v>
      </c>
      <c r="C1" s="101">
        <v>0.92</v>
      </c>
    </row>
    <row r="4" spans="1:9">
      <c r="D4" s="225" t="s">
        <v>395</v>
      </c>
      <c r="E4" s="226"/>
      <c r="F4" s="227"/>
      <c r="G4" s="228" t="s">
        <v>396</v>
      </c>
      <c r="H4" s="229"/>
      <c r="I4" s="230"/>
    </row>
    <row r="5" spans="1:9" ht="63.75">
      <c r="A5" s="5" t="s">
        <v>397</v>
      </c>
      <c r="B5" s="183" t="s">
        <v>398</v>
      </c>
      <c r="C5" s="5" t="s">
        <v>399</v>
      </c>
      <c r="D5" s="74" t="s">
        <v>5</v>
      </c>
      <c r="E5" s="74" t="s">
        <v>400</v>
      </c>
      <c r="F5" s="74" t="s">
        <v>7</v>
      </c>
      <c r="G5" s="102" t="s">
        <v>5</v>
      </c>
      <c r="H5" s="102" t="s">
        <v>400</v>
      </c>
      <c r="I5" s="102" t="s">
        <v>7</v>
      </c>
    </row>
    <row r="6" spans="1:9">
      <c r="A6" s="103" t="s">
        <v>401</v>
      </c>
      <c r="B6" s="184" t="s">
        <v>402</v>
      </c>
      <c r="C6" s="104">
        <v>7</v>
      </c>
      <c r="D6" s="105">
        <f t="shared" ref="D6:D38" si="0">VLOOKUP($C6,PreISR_NonresCFL,3,FALSE)</f>
        <v>1.0176395051660491E-2</v>
      </c>
      <c r="E6" s="105">
        <f t="shared" ref="E6:E38" si="1">VLOOKUP($C6,PreISR_NonresCFL,4,FALSE)</f>
        <v>56.461029386021565</v>
      </c>
      <c r="F6" s="105">
        <f t="shared" ref="F6:F38" si="2">VLOOKUP($C6,PreISR_NonresCFL,5,FALSE)</f>
        <v>-0.41612401537327481</v>
      </c>
      <c r="G6" s="106">
        <f t="shared" ref="G6:G38" si="3">D6*Res_ISR</f>
        <v>9.3622834475276528E-3</v>
      </c>
      <c r="H6" s="107">
        <f t="shared" ref="H6:H38" si="4">E6*Res_ISR</f>
        <v>51.944147035139842</v>
      </c>
      <c r="I6" s="107">
        <f t="shared" ref="I6:I38" si="5">F6*Res_ISR</f>
        <v>-0.38283409414341285</v>
      </c>
    </row>
    <row r="7" spans="1:9">
      <c r="A7" s="103" t="s">
        <v>403</v>
      </c>
      <c r="B7" s="184" t="s">
        <v>404</v>
      </c>
      <c r="C7" s="104">
        <v>7</v>
      </c>
      <c r="D7" s="105">
        <f t="shared" si="0"/>
        <v>1.0176395051660491E-2</v>
      </c>
      <c r="E7" s="105">
        <f t="shared" si="1"/>
        <v>56.461029386021565</v>
      </c>
      <c r="F7" s="105">
        <f t="shared" si="2"/>
        <v>-0.41612401537327481</v>
      </c>
      <c r="G7" s="106">
        <f t="shared" si="3"/>
        <v>9.3622834475276528E-3</v>
      </c>
      <c r="H7" s="107">
        <f t="shared" si="4"/>
        <v>51.944147035139842</v>
      </c>
      <c r="I7" s="107">
        <f t="shared" si="5"/>
        <v>-0.38283409414341285</v>
      </c>
    </row>
    <row r="8" spans="1:9">
      <c r="A8" s="103" t="s">
        <v>405</v>
      </c>
      <c r="B8" s="184" t="s">
        <v>406</v>
      </c>
      <c r="C8" s="104">
        <v>9</v>
      </c>
      <c r="D8" s="105">
        <f t="shared" si="0"/>
        <v>1.627069015419896E-2</v>
      </c>
      <c r="E8" s="105">
        <f t="shared" si="1"/>
        <v>79.444390112129881</v>
      </c>
      <c r="F8" s="105">
        <f t="shared" si="2"/>
        <v>-0.33841847119486507</v>
      </c>
      <c r="G8" s="106">
        <f t="shared" si="3"/>
        <v>1.4969034941863043E-2</v>
      </c>
      <c r="H8" s="107">
        <f t="shared" si="4"/>
        <v>73.088838903159498</v>
      </c>
      <c r="I8" s="107">
        <f t="shared" si="5"/>
        <v>-0.31134499349927586</v>
      </c>
    </row>
    <row r="9" spans="1:9">
      <c r="A9" s="103" t="s">
        <v>407</v>
      </c>
      <c r="B9" s="184" t="s">
        <v>408</v>
      </c>
      <c r="C9" s="104">
        <v>9</v>
      </c>
      <c r="D9" s="105">
        <f t="shared" si="0"/>
        <v>1.627069015419896E-2</v>
      </c>
      <c r="E9" s="105">
        <f t="shared" si="1"/>
        <v>79.444390112129881</v>
      </c>
      <c r="F9" s="105">
        <f t="shared" si="2"/>
        <v>-0.33841847119486507</v>
      </c>
      <c r="G9" s="106">
        <f t="shared" si="3"/>
        <v>1.4969034941863043E-2</v>
      </c>
      <c r="H9" s="107">
        <f t="shared" si="4"/>
        <v>73.088838903159498</v>
      </c>
      <c r="I9" s="107">
        <f t="shared" si="5"/>
        <v>-0.31134499349927586</v>
      </c>
    </row>
    <row r="10" spans="1:9">
      <c r="A10" s="103" t="s">
        <v>409</v>
      </c>
      <c r="B10" s="184" t="s">
        <v>410</v>
      </c>
      <c r="C10" s="104">
        <v>10</v>
      </c>
      <c r="D10" s="105">
        <f t="shared" si="0"/>
        <v>1.7270861859436555E-2</v>
      </c>
      <c r="E10" s="105">
        <f t="shared" si="1"/>
        <v>66.65206419371728</v>
      </c>
      <c r="F10" s="105">
        <f t="shared" si="2"/>
        <v>-0.4053055190596242</v>
      </c>
      <c r="G10" s="106">
        <f t="shared" si="3"/>
        <v>1.5889192910681631E-2</v>
      </c>
      <c r="H10" s="107">
        <f t="shared" si="4"/>
        <v>61.319899058219903</v>
      </c>
      <c r="I10" s="107">
        <f t="shared" si="5"/>
        <v>-0.37288107753485428</v>
      </c>
    </row>
    <row r="11" spans="1:9">
      <c r="A11" s="103" t="s">
        <v>411</v>
      </c>
      <c r="B11" s="184" t="s">
        <v>412</v>
      </c>
      <c r="C11" s="104">
        <v>10</v>
      </c>
      <c r="D11" s="105">
        <f t="shared" si="0"/>
        <v>1.7270861859436555E-2</v>
      </c>
      <c r="E11" s="105">
        <f t="shared" si="1"/>
        <v>66.65206419371728</v>
      </c>
      <c r="F11" s="105">
        <f t="shared" si="2"/>
        <v>-0.4053055190596242</v>
      </c>
      <c r="G11" s="106">
        <f t="shared" si="3"/>
        <v>1.5889192910681631E-2</v>
      </c>
      <c r="H11" s="107">
        <f t="shared" si="4"/>
        <v>61.319899058219903</v>
      </c>
      <c r="I11" s="107">
        <f t="shared" si="5"/>
        <v>-0.37288107753485428</v>
      </c>
    </row>
    <row r="12" spans="1:9">
      <c r="A12" s="103" t="s">
        <v>413</v>
      </c>
      <c r="B12" s="184" t="s">
        <v>414</v>
      </c>
      <c r="C12" s="104">
        <v>11</v>
      </c>
      <c r="D12" s="105">
        <f t="shared" si="0"/>
        <v>1.9807795744324671E-2</v>
      </c>
      <c r="E12" s="105">
        <f t="shared" si="1"/>
        <v>1.5109028179680984E-2</v>
      </c>
      <c r="F12" s="105">
        <f t="shared" si="2"/>
        <v>-0.41198776044490809</v>
      </c>
      <c r="G12" s="106">
        <f t="shared" si="3"/>
        <v>1.8223172084778697E-2</v>
      </c>
      <c r="H12" s="107">
        <f t="shared" si="4"/>
        <v>1.3900305925306505E-2</v>
      </c>
      <c r="I12" s="107">
        <f t="shared" si="5"/>
        <v>-0.37902873960931543</v>
      </c>
    </row>
    <row r="13" spans="1:9">
      <c r="A13" s="103" t="s">
        <v>415</v>
      </c>
      <c r="B13" s="184" t="s">
        <v>416</v>
      </c>
      <c r="C13" s="104">
        <v>11</v>
      </c>
      <c r="D13" s="105">
        <f t="shared" si="0"/>
        <v>1.9807795744324671E-2</v>
      </c>
      <c r="E13" s="105">
        <f t="shared" si="1"/>
        <v>1.5109028179680984E-2</v>
      </c>
      <c r="F13" s="105">
        <f t="shared" si="2"/>
        <v>-0.41198776044490809</v>
      </c>
      <c r="G13" s="106">
        <f t="shared" si="3"/>
        <v>1.8223172084778697E-2</v>
      </c>
      <c r="H13" s="107">
        <f t="shared" si="4"/>
        <v>1.3900305925306505E-2</v>
      </c>
      <c r="I13" s="107">
        <f t="shared" si="5"/>
        <v>-0.37902873960931543</v>
      </c>
    </row>
    <row r="14" spans="1:9">
      <c r="A14" s="103" t="s">
        <v>417</v>
      </c>
      <c r="B14" s="184" t="s">
        <v>418</v>
      </c>
      <c r="C14" s="104">
        <v>13</v>
      </c>
      <c r="D14" s="105">
        <f t="shared" si="0"/>
        <v>2.3344906504680744E-2</v>
      </c>
      <c r="E14" s="105">
        <f t="shared" si="1"/>
        <v>113.98544102437994</v>
      </c>
      <c r="F14" s="105">
        <f t="shared" si="2"/>
        <v>-0.48555682336054889</v>
      </c>
      <c r="G14" s="106">
        <f t="shared" si="3"/>
        <v>2.1477313984306284E-2</v>
      </c>
      <c r="H14" s="107">
        <f t="shared" si="4"/>
        <v>104.86660574242954</v>
      </c>
      <c r="I14" s="107">
        <f t="shared" si="5"/>
        <v>-0.446712277491705</v>
      </c>
    </row>
    <row r="15" spans="1:9">
      <c r="A15" s="103" t="s">
        <v>419</v>
      </c>
      <c r="B15" s="184" t="s">
        <v>420</v>
      </c>
      <c r="C15" s="104">
        <v>13</v>
      </c>
      <c r="D15" s="105">
        <f t="shared" si="0"/>
        <v>2.3344906504680744E-2</v>
      </c>
      <c r="E15" s="105">
        <f t="shared" si="1"/>
        <v>113.98544102437994</v>
      </c>
      <c r="F15" s="105">
        <f t="shared" si="2"/>
        <v>-0.48555682336054889</v>
      </c>
      <c r="G15" s="106">
        <f t="shared" si="3"/>
        <v>2.1477313984306284E-2</v>
      </c>
      <c r="H15" s="107">
        <f t="shared" si="4"/>
        <v>104.86660574242954</v>
      </c>
      <c r="I15" s="107">
        <f t="shared" si="5"/>
        <v>-0.446712277491705</v>
      </c>
    </row>
    <row r="16" spans="1:9">
      <c r="A16" s="103" t="s">
        <v>421</v>
      </c>
      <c r="B16" s="184" t="s">
        <v>422</v>
      </c>
      <c r="C16" s="104">
        <v>14</v>
      </c>
      <c r="D16" s="231">
        <f t="shared" si="0"/>
        <v>2.4639550948805315E-2</v>
      </c>
      <c r="E16" s="231">
        <f t="shared" si="1"/>
        <v>107.42489566682863</v>
      </c>
      <c r="F16" s="231">
        <f t="shared" si="2"/>
        <v>-0.54098013661245392</v>
      </c>
      <c r="G16" s="106">
        <f t="shared" si="3"/>
        <v>2.2668386872900893E-2</v>
      </c>
      <c r="H16" s="107">
        <f t="shared" si="4"/>
        <v>98.830904013482353</v>
      </c>
      <c r="I16" s="107">
        <f t="shared" si="5"/>
        <v>-0.49770172568345761</v>
      </c>
    </row>
    <row r="17" spans="1:9">
      <c r="A17" s="103" t="s">
        <v>423</v>
      </c>
      <c r="B17" s="184" t="s">
        <v>424</v>
      </c>
      <c r="C17" s="104">
        <v>14</v>
      </c>
      <c r="D17" s="105">
        <f t="shared" si="0"/>
        <v>2.4639550948805315E-2</v>
      </c>
      <c r="E17" s="105">
        <f t="shared" si="1"/>
        <v>107.42489566682863</v>
      </c>
      <c r="F17" s="105">
        <f t="shared" si="2"/>
        <v>-0.54098013661245392</v>
      </c>
      <c r="G17" s="106">
        <f t="shared" si="3"/>
        <v>2.2668386872900893E-2</v>
      </c>
      <c r="H17" s="107">
        <f t="shared" si="4"/>
        <v>98.830904013482353</v>
      </c>
      <c r="I17" s="107">
        <f t="shared" si="5"/>
        <v>-0.49770172568345761</v>
      </c>
    </row>
    <row r="18" spans="1:9">
      <c r="A18" s="103" t="s">
        <v>425</v>
      </c>
      <c r="B18" s="184" t="s">
        <v>426</v>
      </c>
      <c r="C18" s="104">
        <v>15</v>
      </c>
      <c r="D18" s="105">
        <f t="shared" si="0"/>
        <v>2.5665181948765225E-2</v>
      </c>
      <c r="E18" s="105">
        <f t="shared" si="1"/>
        <v>101.39869332928585</v>
      </c>
      <c r="F18" s="105">
        <f t="shared" si="2"/>
        <v>-0.51935913281859958</v>
      </c>
      <c r="G18" s="106">
        <f t="shared" si="3"/>
        <v>2.3611967392864006E-2</v>
      </c>
      <c r="H18" s="107">
        <f t="shared" si="4"/>
        <v>93.28679786294299</v>
      </c>
      <c r="I18" s="107">
        <f t="shared" si="5"/>
        <v>-0.47781040219311161</v>
      </c>
    </row>
    <row r="19" spans="1:9">
      <c r="A19" s="103" t="s">
        <v>427</v>
      </c>
      <c r="B19" s="184" t="s">
        <v>428</v>
      </c>
      <c r="C19" s="104">
        <v>15</v>
      </c>
      <c r="D19" s="231">
        <f t="shared" si="0"/>
        <v>2.5665181948765225E-2</v>
      </c>
      <c r="E19" s="231">
        <f t="shared" si="1"/>
        <v>101.39869332928585</v>
      </c>
      <c r="F19" s="231">
        <f t="shared" si="2"/>
        <v>-0.51935913281859958</v>
      </c>
      <c r="G19" s="106">
        <f t="shared" si="3"/>
        <v>2.3611967392864006E-2</v>
      </c>
      <c r="H19" s="107">
        <f t="shared" si="4"/>
        <v>93.28679786294299</v>
      </c>
      <c r="I19" s="107">
        <f t="shared" si="5"/>
        <v>-0.47781040219311161</v>
      </c>
    </row>
    <row r="20" spans="1:9">
      <c r="A20" s="103"/>
      <c r="B20" s="184" t="s">
        <v>589</v>
      </c>
      <c r="C20" s="104">
        <v>17</v>
      </c>
      <c r="D20" s="231">
        <f t="shared" si="0"/>
        <v>3.0419118893225669E-2</v>
      </c>
      <c r="E20" s="231">
        <f t="shared" si="1"/>
        <v>148.52649174747535</v>
      </c>
      <c r="F20" s="231">
        <f t="shared" si="2"/>
        <v>-0.63269585375840753</v>
      </c>
      <c r="G20" s="106">
        <f>D20*Res_ISR</f>
        <v>2.7985589381767616E-2</v>
      </c>
      <c r="H20" s="107">
        <f>E20*Res_ISR</f>
        <v>136.64437240767734</v>
      </c>
      <c r="I20" s="107">
        <f>F20*Res_ISR</f>
        <v>-0.58208018545773499</v>
      </c>
    </row>
    <row r="21" spans="1:9">
      <c r="A21" s="103" t="s">
        <v>429</v>
      </c>
      <c r="B21" s="184" t="s">
        <v>430</v>
      </c>
      <c r="C21" s="104">
        <v>18</v>
      </c>
      <c r="D21" s="105">
        <f t="shared" si="0"/>
        <v>3.2541382155167893E-2</v>
      </c>
      <c r="E21" s="105">
        <f t="shared" si="1"/>
        <v>158.88879626035447</v>
      </c>
      <c r="F21" s="105">
        <f t="shared" si="2"/>
        <v>-0.67683727008353511</v>
      </c>
      <c r="G21" s="106">
        <f t="shared" si="3"/>
        <v>2.9938071582754463E-2</v>
      </c>
      <c r="H21" s="107">
        <f t="shared" si="4"/>
        <v>146.17769255952612</v>
      </c>
      <c r="I21" s="107">
        <f t="shared" si="5"/>
        <v>-0.62269028847685237</v>
      </c>
    </row>
    <row r="22" spans="1:9">
      <c r="A22" s="103" t="s">
        <v>431</v>
      </c>
      <c r="B22" s="184" t="s">
        <v>432</v>
      </c>
      <c r="C22" s="104">
        <v>18</v>
      </c>
      <c r="D22" s="105">
        <f t="shared" si="0"/>
        <v>3.2541382155167893E-2</v>
      </c>
      <c r="E22" s="105">
        <f t="shared" si="1"/>
        <v>158.88879626035447</v>
      </c>
      <c r="F22" s="105">
        <f t="shared" si="2"/>
        <v>-0.67683727008353511</v>
      </c>
      <c r="G22" s="106">
        <f t="shared" si="3"/>
        <v>2.9938071582754463E-2</v>
      </c>
      <c r="H22" s="107">
        <f t="shared" si="4"/>
        <v>146.17769255952612</v>
      </c>
      <c r="I22" s="107">
        <f t="shared" si="5"/>
        <v>-0.62269028847685237</v>
      </c>
    </row>
    <row r="23" spans="1:9">
      <c r="A23" s="103" t="s">
        <v>433</v>
      </c>
      <c r="B23" s="184" t="s">
        <v>434</v>
      </c>
      <c r="C23" s="104">
        <v>19</v>
      </c>
      <c r="D23" s="192">
        <f t="shared" si="0"/>
        <v>3.3850412310516262E-2</v>
      </c>
      <c r="E23" s="192">
        <f t="shared" si="1"/>
        <v>158.39093500821781</v>
      </c>
      <c r="F23" s="192">
        <f t="shared" si="2"/>
        <v>-0.71057340855349116</v>
      </c>
      <c r="G23" s="145">
        <f t="shared" si="3"/>
        <v>3.1142379325674964E-2</v>
      </c>
      <c r="H23" s="146">
        <f t="shared" si="4"/>
        <v>145.71966020756039</v>
      </c>
      <c r="I23" s="146">
        <f t="shared" si="5"/>
        <v>-0.65372753586921184</v>
      </c>
    </row>
    <row r="24" spans="1:9">
      <c r="A24" s="103" t="s">
        <v>435</v>
      </c>
      <c r="B24" s="184" t="s">
        <v>436</v>
      </c>
      <c r="C24" s="104">
        <v>19</v>
      </c>
      <c r="D24" s="105">
        <f t="shared" si="0"/>
        <v>3.3850412310516262E-2</v>
      </c>
      <c r="E24" s="105">
        <f t="shared" si="1"/>
        <v>158.39093500821781</v>
      </c>
      <c r="F24" s="105">
        <f t="shared" si="2"/>
        <v>-0.71057340855349116</v>
      </c>
      <c r="G24" s="106">
        <f t="shared" si="3"/>
        <v>3.1142379325674964E-2</v>
      </c>
      <c r="H24" s="107">
        <f t="shared" si="4"/>
        <v>145.71966020756039</v>
      </c>
      <c r="I24" s="107">
        <f t="shared" si="5"/>
        <v>-0.65372753586921184</v>
      </c>
    </row>
    <row r="25" spans="1:9">
      <c r="A25" s="103" t="s">
        <v>437</v>
      </c>
      <c r="B25" s="184" t="s">
        <v>438</v>
      </c>
      <c r="C25" s="104">
        <v>20</v>
      </c>
      <c r="D25" s="105">
        <f t="shared" si="0"/>
        <v>3.6078500467058051E-2</v>
      </c>
      <c r="E25" s="105">
        <f t="shared" si="1"/>
        <v>176.15935041269597</v>
      </c>
      <c r="F25" s="105">
        <f t="shared" si="2"/>
        <v>-0.75040616174948205</v>
      </c>
      <c r="G25" s="106">
        <f t="shared" si="3"/>
        <v>3.3192220429693407E-2</v>
      </c>
      <c r="H25" s="107">
        <f t="shared" si="4"/>
        <v>162.06660237968029</v>
      </c>
      <c r="I25" s="107">
        <f t="shared" si="5"/>
        <v>-0.69037366880952356</v>
      </c>
    </row>
    <row r="26" spans="1:9">
      <c r="A26" s="103" t="s">
        <v>439</v>
      </c>
      <c r="B26" s="184" t="s">
        <v>440</v>
      </c>
      <c r="C26" s="104">
        <v>20</v>
      </c>
      <c r="D26" s="105">
        <f t="shared" si="0"/>
        <v>3.6078500467058051E-2</v>
      </c>
      <c r="E26" s="105">
        <f t="shared" si="1"/>
        <v>176.15935041269597</v>
      </c>
      <c r="F26" s="105">
        <f t="shared" si="2"/>
        <v>-0.75040616174948205</v>
      </c>
      <c r="G26" s="106">
        <f t="shared" si="3"/>
        <v>3.3192220429693407E-2</v>
      </c>
      <c r="H26" s="107">
        <f t="shared" si="4"/>
        <v>162.06660237968029</v>
      </c>
      <c r="I26" s="107">
        <f t="shared" si="5"/>
        <v>-0.69037366880952356</v>
      </c>
    </row>
    <row r="27" spans="1:9">
      <c r="A27" s="103" t="s">
        <v>441</v>
      </c>
      <c r="B27" s="184" t="s">
        <v>442</v>
      </c>
      <c r="C27" s="104">
        <v>23</v>
      </c>
      <c r="D27" s="105">
        <f t="shared" si="0"/>
        <v>4.1030431940240607E-2</v>
      </c>
      <c r="E27" s="105">
        <f t="shared" si="1"/>
        <v>200.33798800671877</v>
      </c>
      <c r="F27" s="105">
        <f t="shared" si="2"/>
        <v>-0.85340337580978209</v>
      </c>
      <c r="G27" s="106">
        <f t="shared" si="3"/>
        <v>3.774799738502136E-2</v>
      </c>
      <c r="H27" s="107">
        <f t="shared" si="4"/>
        <v>184.31094896618129</v>
      </c>
      <c r="I27" s="107">
        <f t="shared" si="5"/>
        <v>-0.78513110574499956</v>
      </c>
    </row>
    <row r="28" spans="1:9">
      <c r="A28" s="103" t="s">
        <v>443</v>
      </c>
      <c r="B28" s="184" t="s">
        <v>444</v>
      </c>
      <c r="C28" s="104">
        <v>23</v>
      </c>
      <c r="D28" s="105">
        <f t="shared" si="0"/>
        <v>4.1030431940240607E-2</v>
      </c>
      <c r="E28" s="105">
        <f t="shared" si="1"/>
        <v>200.33798800671877</v>
      </c>
      <c r="F28" s="105">
        <f t="shared" si="2"/>
        <v>-0.85340337580978209</v>
      </c>
      <c r="G28" s="106">
        <f t="shared" si="3"/>
        <v>3.774799738502136E-2</v>
      </c>
      <c r="H28" s="107">
        <f t="shared" si="4"/>
        <v>184.31094896618129</v>
      </c>
      <c r="I28" s="107">
        <f t="shared" si="5"/>
        <v>-0.78513110574499956</v>
      </c>
    </row>
    <row r="29" spans="1:9">
      <c r="A29" s="103" t="s">
        <v>445</v>
      </c>
      <c r="B29" s="184" t="s">
        <v>446</v>
      </c>
      <c r="C29" s="104">
        <v>24</v>
      </c>
      <c r="D29" s="105">
        <f t="shared" si="0"/>
        <v>4.3061273672227215E-2</v>
      </c>
      <c r="E29" s="105">
        <f t="shared" si="1"/>
        <v>209.35697434960701</v>
      </c>
      <c r="F29" s="105">
        <f t="shared" si="2"/>
        <v>-0.8801666804945284</v>
      </c>
      <c r="G29" s="106">
        <f t="shared" si="3"/>
        <v>3.9616371778449039E-2</v>
      </c>
      <c r="H29" s="107">
        <f t="shared" si="4"/>
        <v>192.60841640163846</v>
      </c>
      <c r="I29" s="107">
        <f t="shared" si="5"/>
        <v>-0.80975334605496618</v>
      </c>
    </row>
    <row r="30" spans="1:9">
      <c r="A30" s="103" t="s">
        <v>447</v>
      </c>
      <c r="B30" s="184" t="s">
        <v>448</v>
      </c>
      <c r="C30" s="104">
        <v>24</v>
      </c>
      <c r="D30" s="105">
        <f t="shared" si="0"/>
        <v>4.3061273672227215E-2</v>
      </c>
      <c r="E30" s="105">
        <f t="shared" si="1"/>
        <v>209.35697434960701</v>
      </c>
      <c r="F30" s="105">
        <f t="shared" si="2"/>
        <v>-0.8801666804945284</v>
      </c>
      <c r="G30" s="106">
        <f t="shared" si="3"/>
        <v>3.9616371778449039E-2</v>
      </c>
      <c r="H30" s="107">
        <f t="shared" si="4"/>
        <v>192.60841640163846</v>
      </c>
      <c r="I30" s="107">
        <f t="shared" si="5"/>
        <v>-0.80975334605496618</v>
      </c>
    </row>
    <row r="31" spans="1:9">
      <c r="A31" s="103" t="s">
        <v>449</v>
      </c>
      <c r="B31" s="184" t="s">
        <v>450</v>
      </c>
      <c r="C31" s="104">
        <v>25</v>
      </c>
      <c r="D31" s="105">
        <f t="shared" si="0"/>
        <v>4.4567529467326714E-2</v>
      </c>
      <c r="E31" s="105">
        <f t="shared" si="1"/>
        <v>217.60845148155377</v>
      </c>
      <c r="F31" s="105">
        <f t="shared" si="2"/>
        <v>-0.92697286297682302</v>
      </c>
      <c r="G31" s="106">
        <f t="shared" si="3"/>
        <v>4.1002127109940577E-2</v>
      </c>
      <c r="H31" s="107">
        <f t="shared" si="4"/>
        <v>200.19977536302949</v>
      </c>
      <c r="I31" s="107">
        <f t="shared" si="5"/>
        <v>-0.85281503393867719</v>
      </c>
    </row>
    <row r="32" spans="1:9">
      <c r="A32" s="103" t="s">
        <v>451</v>
      </c>
      <c r="B32" s="184" t="s">
        <v>452</v>
      </c>
      <c r="C32" s="104">
        <v>25</v>
      </c>
      <c r="D32" s="105">
        <f t="shared" si="0"/>
        <v>4.4567529467326714E-2</v>
      </c>
      <c r="E32" s="105">
        <f t="shared" si="1"/>
        <v>217.60845148155377</v>
      </c>
      <c r="F32" s="105">
        <f t="shared" si="2"/>
        <v>-0.92697286297682302</v>
      </c>
      <c r="G32" s="106">
        <f t="shared" si="3"/>
        <v>4.1002127109940577E-2</v>
      </c>
      <c r="H32" s="107">
        <f t="shared" si="4"/>
        <v>200.19977536302949</v>
      </c>
      <c r="I32" s="107">
        <f t="shared" si="5"/>
        <v>-0.85281503393867719</v>
      </c>
    </row>
    <row r="33" spans="1:9">
      <c r="A33" s="103" t="s">
        <v>453</v>
      </c>
      <c r="B33" s="184" t="s">
        <v>454</v>
      </c>
      <c r="C33" s="104">
        <v>26</v>
      </c>
      <c r="D33" s="105">
        <f t="shared" si="0"/>
        <v>4.6745618216911596E-2</v>
      </c>
      <c r="E33" s="105">
        <f t="shared" si="1"/>
        <v>229.74339008616272</v>
      </c>
      <c r="F33" s="105">
        <f t="shared" si="2"/>
        <v>-0.94800398927094331</v>
      </c>
      <c r="G33" s="106">
        <f t="shared" si="3"/>
        <v>4.3005968759558671E-2</v>
      </c>
      <c r="H33" s="107">
        <f t="shared" si="4"/>
        <v>211.3639188792697</v>
      </c>
      <c r="I33" s="107">
        <f t="shared" si="5"/>
        <v>-0.87216367012926788</v>
      </c>
    </row>
    <row r="34" spans="1:9">
      <c r="A34" s="103" t="s">
        <v>455</v>
      </c>
      <c r="B34" s="184" t="s">
        <v>456</v>
      </c>
      <c r="C34" s="104">
        <v>26</v>
      </c>
      <c r="D34" s="105">
        <f t="shared" si="0"/>
        <v>4.6745618216911596E-2</v>
      </c>
      <c r="E34" s="105">
        <f t="shared" si="1"/>
        <v>229.74339008616272</v>
      </c>
      <c r="F34" s="105">
        <f t="shared" si="2"/>
        <v>-0.94800398927094331</v>
      </c>
      <c r="G34" s="106">
        <f t="shared" si="3"/>
        <v>4.3005968759558671E-2</v>
      </c>
      <c r="H34" s="107">
        <f t="shared" si="4"/>
        <v>211.3639188792697</v>
      </c>
      <c r="I34" s="107">
        <f t="shared" si="5"/>
        <v>-0.87216367012926788</v>
      </c>
    </row>
    <row r="35" spans="1:9">
      <c r="A35" s="103" t="s">
        <v>457</v>
      </c>
      <c r="B35" s="184" t="s">
        <v>458</v>
      </c>
      <c r="C35" s="104">
        <v>30</v>
      </c>
      <c r="D35" s="105">
        <f t="shared" si="0"/>
        <v>5.4114307306280356E-2</v>
      </c>
      <c r="E35" s="105">
        <f t="shared" si="1"/>
        <v>270.51622155927402</v>
      </c>
      <c r="F35" s="105">
        <f t="shared" si="2"/>
        <v>-1.0836786068237731</v>
      </c>
      <c r="G35" s="106">
        <f t="shared" si="3"/>
        <v>4.978516272177793E-2</v>
      </c>
      <c r="H35" s="107">
        <f t="shared" si="4"/>
        <v>248.8749238345321</v>
      </c>
      <c r="I35" s="107">
        <f t="shared" si="5"/>
        <v>-0.99698431827787137</v>
      </c>
    </row>
    <row r="36" spans="1:9">
      <c r="A36" s="103" t="s">
        <v>459</v>
      </c>
      <c r="B36" s="184" t="s">
        <v>460</v>
      </c>
      <c r="C36" s="104">
        <v>30</v>
      </c>
      <c r="D36" s="105">
        <f t="shared" si="0"/>
        <v>5.4114307306280356E-2</v>
      </c>
      <c r="E36" s="105">
        <f t="shared" si="1"/>
        <v>270.51622155927402</v>
      </c>
      <c r="F36" s="105">
        <f t="shared" si="2"/>
        <v>-1.0836786068237731</v>
      </c>
      <c r="G36" s="106">
        <f t="shared" si="3"/>
        <v>4.978516272177793E-2</v>
      </c>
      <c r="H36" s="107">
        <f t="shared" si="4"/>
        <v>248.8749238345321</v>
      </c>
      <c r="I36" s="107">
        <f t="shared" si="5"/>
        <v>-0.99698431827787137</v>
      </c>
    </row>
    <row r="37" spans="1:9">
      <c r="A37" s="103" t="s">
        <v>461</v>
      </c>
      <c r="B37" s="184" t="s">
        <v>462</v>
      </c>
      <c r="C37" s="104">
        <v>40</v>
      </c>
      <c r="D37" s="105">
        <f t="shared" si="0"/>
        <v>7.2536030029702256E-2</v>
      </c>
      <c r="E37" s="105">
        <f t="shared" si="1"/>
        <v>372.44830024205243</v>
      </c>
      <c r="F37" s="105">
        <f t="shared" si="2"/>
        <v>-1.4228651507058476</v>
      </c>
      <c r="G37" s="106">
        <f t="shared" si="3"/>
        <v>6.6733147627326073E-2</v>
      </c>
      <c r="H37" s="107">
        <f t="shared" si="4"/>
        <v>342.65243622268827</v>
      </c>
      <c r="I37" s="107">
        <f t="shared" si="5"/>
        <v>-1.3090359386493799</v>
      </c>
    </row>
    <row r="38" spans="1:9">
      <c r="A38" s="103" t="s">
        <v>463</v>
      </c>
      <c r="B38" s="184" t="s">
        <v>464</v>
      </c>
      <c r="C38" s="104">
        <v>40</v>
      </c>
      <c r="D38" s="105">
        <f t="shared" si="0"/>
        <v>7.2536030029702256E-2</v>
      </c>
      <c r="E38" s="105">
        <f t="shared" si="1"/>
        <v>372.44830024205243</v>
      </c>
      <c r="F38" s="105">
        <f t="shared" si="2"/>
        <v>-1.4228651507058476</v>
      </c>
      <c r="G38" s="106">
        <f t="shared" si="3"/>
        <v>6.6733147627326073E-2</v>
      </c>
      <c r="H38" s="107">
        <f t="shared" si="4"/>
        <v>342.65243622268827</v>
      </c>
      <c r="I38" s="107">
        <f t="shared" si="5"/>
        <v>-1.3090359386493799</v>
      </c>
    </row>
    <row r="39" spans="1:9">
      <c r="A39" s="103" t="s">
        <v>465</v>
      </c>
      <c r="B39" s="184" t="s">
        <v>466</v>
      </c>
      <c r="C39" s="104">
        <v>42</v>
      </c>
      <c r="D39" s="105">
        <f t="shared" ref="D39:D58" si="6">VLOOKUP($C39,PreISR_NonresCFL,3,FALSE)</f>
        <v>7.6220374574386643E-2</v>
      </c>
      <c r="E39" s="105">
        <f t="shared" ref="E39:E58" si="7">VLOOKUP($C39,PreISR_NonresCFL,4,FALSE)</f>
        <v>392.83471597860813</v>
      </c>
      <c r="F39" s="105">
        <f t="shared" ref="F39:F58" si="8">VLOOKUP($C39,PreISR_NonresCFL,5,FALSE)</f>
        <v>-1.4907024594822624</v>
      </c>
      <c r="G39" s="106">
        <f t="shared" ref="G39:G70" si="9">D39*Res_ISR</f>
        <v>7.0122744608435719E-2</v>
      </c>
      <c r="H39" s="107">
        <f t="shared" ref="H39:H70" si="10">E39*Res_ISR</f>
        <v>361.40793870031951</v>
      </c>
      <c r="I39" s="107">
        <f t="shared" ref="I39:I70" si="11">F39*Res_ISR</f>
        <v>-1.3714462627236814</v>
      </c>
    </row>
    <row r="40" spans="1:9">
      <c r="A40" s="103" t="s">
        <v>467</v>
      </c>
      <c r="B40" s="184" t="s">
        <v>468</v>
      </c>
      <c r="C40" s="104">
        <v>42</v>
      </c>
      <c r="D40" s="105">
        <f t="shared" si="6"/>
        <v>7.6220374574386643E-2</v>
      </c>
      <c r="E40" s="105">
        <f t="shared" si="7"/>
        <v>392.83471597860813</v>
      </c>
      <c r="F40" s="105">
        <f t="shared" si="8"/>
        <v>-1.4907024594822624</v>
      </c>
      <c r="G40" s="106">
        <f t="shared" si="9"/>
        <v>7.0122744608435719E-2</v>
      </c>
      <c r="H40" s="107">
        <f t="shared" si="10"/>
        <v>361.40793870031951</v>
      </c>
      <c r="I40" s="107">
        <f t="shared" si="11"/>
        <v>-1.3714462627236814</v>
      </c>
    </row>
    <row r="41" spans="1:9">
      <c r="A41" s="103" t="s">
        <v>469</v>
      </c>
      <c r="B41" s="184" t="s">
        <v>470</v>
      </c>
      <c r="C41" s="104">
        <v>7</v>
      </c>
      <c r="D41" s="105">
        <f t="shared" si="6"/>
        <v>1.0176395051660491E-2</v>
      </c>
      <c r="E41" s="105">
        <f t="shared" si="7"/>
        <v>56.461029386021565</v>
      </c>
      <c r="F41" s="105">
        <f t="shared" si="8"/>
        <v>-0.41612401537327481</v>
      </c>
      <c r="G41" s="106">
        <f t="shared" si="9"/>
        <v>9.3622834475276528E-3</v>
      </c>
      <c r="H41" s="107">
        <f t="shared" si="10"/>
        <v>51.944147035139842</v>
      </c>
      <c r="I41" s="107">
        <f t="shared" si="11"/>
        <v>-0.38283409414341285</v>
      </c>
    </row>
    <row r="42" spans="1:9">
      <c r="A42" s="103" t="s">
        <v>471</v>
      </c>
      <c r="B42" s="184" t="s">
        <v>472</v>
      </c>
      <c r="C42" s="104">
        <v>7</v>
      </c>
      <c r="D42" s="105">
        <f t="shared" si="6"/>
        <v>1.0176395051660491E-2</v>
      </c>
      <c r="E42" s="105">
        <f t="shared" si="7"/>
        <v>56.461029386021565</v>
      </c>
      <c r="F42" s="105">
        <f t="shared" si="8"/>
        <v>-0.41612401537327481</v>
      </c>
      <c r="G42" s="106">
        <f t="shared" si="9"/>
        <v>9.3622834475276528E-3</v>
      </c>
      <c r="H42" s="107">
        <f t="shared" si="10"/>
        <v>51.944147035139842</v>
      </c>
      <c r="I42" s="107">
        <f t="shared" si="11"/>
        <v>-0.38283409414341285</v>
      </c>
    </row>
    <row r="43" spans="1:9">
      <c r="A43" s="103" t="s">
        <v>473</v>
      </c>
      <c r="B43" s="184" t="s">
        <v>474</v>
      </c>
      <c r="C43" s="104">
        <v>9</v>
      </c>
      <c r="D43" s="105">
        <f t="shared" si="6"/>
        <v>1.627069015419896E-2</v>
      </c>
      <c r="E43" s="105">
        <f t="shared" si="7"/>
        <v>79.444390112129881</v>
      </c>
      <c r="F43" s="105">
        <f t="shared" si="8"/>
        <v>-0.33841847119486507</v>
      </c>
      <c r="G43" s="106">
        <f t="shared" si="9"/>
        <v>1.4969034941863043E-2</v>
      </c>
      <c r="H43" s="107">
        <f t="shared" si="10"/>
        <v>73.088838903159498</v>
      </c>
      <c r="I43" s="107">
        <f t="shared" si="11"/>
        <v>-0.31134499349927586</v>
      </c>
    </row>
    <row r="44" spans="1:9">
      <c r="A44" s="103" t="s">
        <v>475</v>
      </c>
      <c r="B44" s="184" t="s">
        <v>476</v>
      </c>
      <c r="C44" s="104">
        <v>9</v>
      </c>
      <c r="D44" s="105">
        <f t="shared" si="6"/>
        <v>1.627069015419896E-2</v>
      </c>
      <c r="E44" s="105">
        <f t="shared" si="7"/>
        <v>79.444390112129881</v>
      </c>
      <c r="F44" s="105">
        <f t="shared" si="8"/>
        <v>-0.33841847119486507</v>
      </c>
      <c r="G44" s="106">
        <f t="shared" si="9"/>
        <v>1.4969034941863043E-2</v>
      </c>
      <c r="H44" s="107">
        <f t="shared" si="10"/>
        <v>73.088838903159498</v>
      </c>
      <c r="I44" s="107">
        <f t="shared" si="11"/>
        <v>-0.31134499349927586</v>
      </c>
    </row>
    <row r="45" spans="1:9">
      <c r="A45" s="103" t="s">
        <v>477</v>
      </c>
      <c r="B45" s="184" t="s">
        <v>478</v>
      </c>
      <c r="C45" s="104">
        <v>11</v>
      </c>
      <c r="D45" s="105">
        <f t="shared" si="6"/>
        <v>1.9807795744324671E-2</v>
      </c>
      <c r="E45" s="105">
        <f t="shared" si="7"/>
        <v>1.5109028179680984E-2</v>
      </c>
      <c r="F45" s="105">
        <f t="shared" si="8"/>
        <v>-0.41198776044490809</v>
      </c>
      <c r="G45" s="106">
        <f t="shared" si="9"/>
        <v>1.8223172084778697E-2</v>
      </c>
      <c r="H45" s="107">
        <f t="shared" si="10"/>
        <v>1.3900305925306505E-2</v>
      </c>
      <c r="I45" s="107">
        <f t="shared" si="11"/>
        <v>-0.37902873960931543</v>
      </c>
    </row>
    <row r="46" spans="1:9">
      <c r="A46" s="103" t="s">
        <v>479</v>
      </c>
      <c r="B46" s="184" t="s">
        <v>480</v>
      </c>
      <c r="C46" s="104">
        <v>11</v>
      </c>
      <c r="D46" s="105">
        <f t="shared" si="6"/>
        <v>1.9807795744324671E-2</v>
      </c>
      <c r="E46" s="105">
        <f t="shared" si="7"/>
        <v>1.5109028179680984E-2</v>
      </c>
      <c r="F46" s="105">
        <f t="shared" si="8"/>
        <v>-0.41198776044490809</v>
      </c>
      <c r="G46" s="106">
        <f t="shared" si="9"/>
        <v>1.8223172084778697E-2</v>
      </c>
      <c r="H46" s="107">
        <f t="shared" si="10"/>
        <v>1.3900305925306505E-2</v>
      </c>
      <c r="I46" s="107">
        <f t="shared" si="11"/>
        <v>-0.37902873960931543</v>
      </c>
    </row>
    <row r="47" spans="1:9">
      <c r="A47" s="103" t="s">
        <v>481</v>
      </c>
      <c r="B47" s="184" t="s">
        <v>482</v>
      </c>
      <c r="C47" s="104">
        <v>14</v>
      </c>
      <c r="D47" s="105">
        <f t="shared" si="6"/>
        <v>2.4639550948805315E-2</v>
      </c>
      <c r="E47" s="105">
        <f t="shared" si="7"/>
        <v>107.42489566682863</v>
      </c>
      <c r="F47" s="105">
        <f t="shared" si="8"/>
        <v>-0.54098013661245392</v>
      </c>
      <c r="G47" s="106">
        <f t="shared" si="9"/>
        <v>2.2668386872900893E-2</v>
      </c>
      <c r="H47" s="107">
        <f t="shared" si="10"/>
        <v>98.830904013482353</v>
      </c>
      <c r="I47" s="107">
        <f t="shared" si="11"/>
        <v>-0.49770172568345761</v>
      </c>
    </row>
    <row r="48" spans="1:9">
      <c r="A48" s="103" t="s">
        <v>483</v>
      </c>
      <c r="B48" s="184" t="s">
        <v>484</v>
      </c>
      <c r="C48" s="104">
        <v>14</v>
      </c>
      <c r="D48" s="105">
        <f t="shared" si="6"/>
        <v>2.4639550948805315E-2</v>
      </c>
      <c r="E48" s="105">
        <f t="shared" si="7"/>
        <v>107.42489566682863</v>
      </c>
      <c r="F48" s="105">
        <f t="shared" si="8"/>
        <v>-0.54098013661245392</v>
      </c>
      <c r="G48" s="106">
        <f t="shared" si="9"/>
        <v>2.2668386872900893E-2</v>
      </c>
      <c r="H48" s="107">
        <f t="shared" si="10"/>
        <v>98.830904013482353</v>
      </c>
      <c r="I48" s="107">
        <f t="shared" si="11"/>
        <v>-0.49770172568345761</v>
      </c>
    </row>
    <row r="49" spans="1:9" ht="24">
      <c r="A49" s="103" t="s">
        <v>485</v>
      </c>
      <c r="B49" s="184" t="s">
        <v>486</v>
      </c>
      <c r="C49" s="104">
        <v>14</v>
      </c>
      <c r="D49" s="105">
        <f t="shared" si="6"/>
        <v>2.4639550948805315E-2</v>
      </c>
      <c r="E49" s="105">
        <f t="shared" si="7"/>
        <v>107.42489566682863</v>
      </c>
      <c r="F49" s="105">
        <f t="shared" si="8"/>
        <v>-0.54098013661245392</v>
      </c>
      <c r="G49" s="106">
        <f t="shared" si="9"/>
        <v>2.2668386872900893E-2</v>
      </c>
      <c r="H49" s="107">
        <f t="shared" si="10"/>
        <v>98.830904013482353</v>
      </c>
      <c r="I49" s="107">
        <f t="shared" si="11"/>
        <v>-0.49770172568345761</v>
      </c>
    </row>
    <row r="50" spans="1:9" ht="24">
      <c r="A50" s="103" t="s">
        <v>487</v>
      </c>
      <c r="B50" s="184" t="s">
        <v>488</v>
      </c>
      <c r="C50" s="104">
        <v>14</v>
      </c>
      <c r="D50" s="105">
        <f t="shared" si="6"/>
        <v>2.4639550948805315E-2</v>
      </c>
      <c r="E50" s="105">
        <f t="shared" si="7"/>
        <v>107.42489566682863</v>
      </c>
      <c r="F50" s="105">
        <f t="shared" si="8"/>
        <v>-0.54098013661245392</v>
      </c>
      <c r="G50" s="106">
        <f t="shared" si="9"/>
        <v>2.2668386872900893E-2</v>
      </c>
      <c r="H50" s="107">
        <f t="shared" si="10"/>
        <v>98.830904013482353</v>
      </c>
      <c r="I50" s="107">
        <f t="shared" si="11"/>
        <v>-0.49770172568345761</v>
      </c>
    </row>
    <row r="51" spans="1:9" ht="24">
      <c r="A51" s="103" t="s">
        <v>489</v>
      </c>
      <c r="B51" s="184" t="s">
        <v>490</v>
      </c>
      <c r="C51" s="104">
        <v>15</v>
      </c>
      <c r="D51" s="105">
        <f t="shared" si="6"/>
        <v>2.5665181948765225E-2</v>
      </c>
      <c r="E51" s="105">
        <f t="shared" si="7"/>
        <v>101.39869332928585</v>
      </c>
      <c r="F51" s="105">
        <f t="shared" si="8"/>
        <v>-0.51935913281859958</v>
      </c>
      <c r="G51" s="106">
        <f t="shared" si="9"/>
        <v>2.3611967392864006E-2</v>
      </c>
      <c r="H51" s="107">
        <f t="shared" si="10"/>
        <v>93.28679786294299</v>
      </c>
      <c r="I51" s="107">
        <f t="shared" si="11"/>
        <v>-0.47781040219311161</v>
      </c>
    </row>
    <row r="52" spans="1:9" ht="24">
      <c r="A52" s="103" t="s">
        <v>491</v>
      </c>
      <c r="B52" s="184" t="s">
        <v>492</v>
      </c>
      <c r="C52" s="104">
        <v>15</v>
      </c>
      <c r="D52" s="105">
        <f t="shared" si="6"/>
        <v>2.5665181948765225E-2</v>
      </c>
      <c r="E52" s="105">
        <f t="shared" si="7"/>
        <v>101.39869332928585</v>
      </c>
      <c r="F52" s="105">
        <f t="shared" si="8"/>
        <v>-0.51935913281859958</v>
      </c>
      <c r="G52" s="106">
        <f t="shared" si="9"/>
        <v>2.3611967392864006E-2</v>
      </c>
      <c r="H52" s="107">
        <f t="shared" si="10"/>
        <v>93.28679786294299</v>
      </c>
      <c r="I52" s="107">
        <f t="shared" si="11"/>
        <v>-0.47781040219311161</v>
      </c>
    </row>
    <row r="53" spans="1:9" ht="24">
      <c r="A53" s="103" t="s">
        <v>493</v>
      </c>
      <c r="B53" s="184" t="s">
        <v>494</v>
      </c>
      <c r="C53" s="104">
        <v>16</v>
      </c>
      <c r="D53" s="105">
        <f t="shared" si="6"/>
        <v>2.8179636895178075E-2</v>
      </c>
      <c r="E53" s="105">
        <f t="shared" si="7"/>
        <v>137.60075598925363</v>
      </c>
      <c r="F53" s="105">
        <f t="shared" si="8"/>
        <v>-0.58855125465084435</v>
      </c>
      <c r="G53" s="106">
        <f t="shared" si="9"/>
        <v>2.5925265943563831E-2</v>
      </c>
      <c r="H53" s="107">
        <f t="shared" si="10"/>
        <v>126.59269551011334</v>
      </c>
      <c r="I53" s="107">
        <f t="shared" si="11"/>
        <v>-0.54146715427877679</v>
      </c>
    </row>
    <row r="54" spans="1:9" ht="24">
      <c r="A54" s="103" t="s">
        <v>495</v>
      </c>
      <c r="B54" s="184" t="s">
        <v>496</v>
      </c>
      <c r="C54" s="104">
        <v>16</v>
      </c>
      <c r="D54" s="105">
        <f t="shared" si="6"/>
        <v>2.8179636895178075E-2</v>
      </c>
      <c r="E54" s="105">
        <f t="shared" si="7"/>
        <v>137.60075598925363</v>
      </c>
      <c r="F54" s="105">
        <f t="shared" si="8"/>
        <v>-0.58855125465084435</v>
      </c>
      <c r="G54" s="106">
        <f t="shared" si="9"/>
        <v>2.5925265943563831E-2</v>
      </c>
      <c r="H54" s="107">
        <f t="shared" si="10"/>
        <v>126.59269551011334</v>
      </c>
      <c r="I54" s="107">
        <f t="shared" si="11"/>
        <v>-0.54146715427877679</v>
      </c>
    </row>
    <row r="55" spans="1:9" ht="24">
      <c r="A55" s="103" t="s">
        <v>497</v>
      </c>
      <c r="B55" s="184" t="s">
        <v>498</v>
      </c>
      <c r="C55" s="104">
        <v>20</v>
      </c>
      <c r="D55" s="105">
        <f t="shared" si="6"/>
        <v>3.6078500467058051E-2</v>
      </c>
      <c r="E55" s="105">
        <f t="shared" si="7"/>
        <v>176.15935041269597</v>
      </c>
      <c r="F55" s="105">
        <f t="shared" si="8"/>
        <v>-0.75040616174948205</v>
      </c>
      <c r="G55" s="106">
        <f t="shared" si="9"/>
        <v>3.3192220429693407E-2</v>
      </c>
      <c r="H55" s="107">
        <f t="shared" si="10"/>
        <v>162.06660237968029</v>
      </c>
      <c r="I55" s="107">
        <f t="shared" si="11"/>
        <v>-0.69037366880952356</v>
      </c>
    </row>
    <row r="56" spans="1:9" ht="24">
      <c r="A56" s="103" t="s">
        <v>499</v>
      </c>
      <c r="B56" s="184" t="s">
        <v>500</v>
      </c>
      <c r="C56" s="104">
        <v>20</v>
      </c>
      <c r="D56" s="105">
        <f t="shared" si="6"/>
        <v>3.6078500467058051E-2</v>
      </c>
      <c r="E56" s="105">
        <f t="shared" si="7"/>
        <v>176.15935041269597</v>
      </c>
      <c r="F56" s="105">
        <f t="shared" si="8"/>
        <v>-0.75040616174948205</v>
      </c>
      <c r="G56" s="106">
        <f t="shared" si="9"/>
        <v>3.3192220429693407E-2</v>
      </c>
      <c r="H56" s="107">
        <f t="shared" si="10"/>
        <v>162.06660237968029</v>
      </c>
      <c r="I56" s="107">
        <f t="shared" si="11"/>
        <v>-0.69037366880952356</v>
      </c>
    </row>
    <row r="57" spans="1:9" ht="24">
      <c r="A57" s="103" t="s">
        <v>501</v>
      </c>
      <c r="B57" s="184" t="s">
        <v>502</v>
      </c>
      <c r="C57" s="104">
        <v>23</v>
      </c>
      <c r="D57" s="105">
        <f t="shared" si="6"/>
        <v>4.1030431940240607E-2</v>
      </c>
      <c r="E57" s="105">
        <f t="shared" si="7"/>
        <v>200.33798800671877</v>
      </c>
      <c r="F57" s="105">
        <f t="shared" si="8"/>
        <v>-0.85340337580978209</v>
      </c>
      <c r="G57" s="106">
        <f t="shared" si="9"/>
        <v>3.774799738502136E-2</v>
      </c>
      <c r="H57" s="107">
        <f t="shared" si="10"/>
        <v>184.31094896618129</v>
      </c>
      <c r="I57" s="107">
        <f t="shared" si="11"/>
        <v>-0.78513110574499956</v>
      </c>
    </row>
    <row r="58" spans="1:9" ht="24">
      <c r="A58" s="103" t="s">
        <v>503</v>
      </c>
      <c r="B58" s="184" t="s">
        <v>504</v>
      </c>
      <c r="C58" s="104">
        <v>23</v>
      </c>
      <c r="D58" s="105">
        <f t="shared" si="6"/>
        <v>4.1030431940240607E-2</v>
      </c>
      <c r="E58" s="105">
        <f t="shared" si="7"/>
        <v>200.33798800671877</v>
      </c>
      <c r="F58" s="105">
        <f t="shared" si="8"/>
        <v>-0.85340337580978209</v>
      </c>
      <c r="G58" s="106">
        <f t="shared" si="9"/>
        <v>3.774799738502136E-2</v>
      </c>
      <c r="H58" s="107">
        <f t="shared" si="10"/>
        <v>184.31094896618129</v>
      </c>
      <c r="I58" s="107">
        <f t="shared" si="11"/>
        <v>-0.78513110574499956</v>
      </c>
    </row>
    <row r="59" spans="1:9" ht="24">
      <c r="A59" s="103" t="s">
        <v>505</v>
      </c>
      <c r="B59" s="184" t="s">
        <v>506</v>
      </c>
      <c r="C59" s="104">
        <v>23</v>
      </c>
      <c r="D59" s="105">
        <f>VLOOKUP($C59,PreISR_NonresCFL,6,FALSE)</f>
        <v>0</v>
      </c>
      <c r="E59" s="105">
        <f>VLOOKUP($C59,PreISR_NonresCFL,7,FALSE)</f>
        <v>238.57900000000001</v>
      </c>
      <c r="F59" s="105">
        <f>VLOOKUP($C59,PreISR_NonresCFL,8,FALSE)</f>
        <v>0</v>
      </c>
      <c r="G59" s="106">
        <f t="shared" si="9"/>
        <v>0</v>
      </c>
      <c r="H59" s="107">
        <f t="shared" si="10"/>
        <v>219.49268000000001</v>
      </c>
      <c r="I59" s="107">
        <f t="shared" si="11"/>
        <v>0</v>
      </c>
    </row>
    <row r="60" spans="1:9" ht="24">
      <c r="A60" s="103" t="s">
        <v>507</v>
      </c>
      <c r="B60" s="184" t="s">
        <v>508</v>
      </c>
      <c r="C60" s="104">
        <v>23</v>
      </c>
      <c r="D60" s="105">
        <f>VLOOKUP($C60,PreISR_NonresCFL,6,FALSE)</f>
        <v>0</v>
      </c>
      <c r="E60" s="105">
        <f>VLOOKUP($C60,PreISR_NonresCFL,7,FALSE)</f>
        <v>238.57900000000001</v>
      </c>
      <c r="F60" s="105">
        <f>VLOOKUP($C60,PreISR_NonresCFL,8,FALSE)</f>
        <v>0</v>
      </c>
      <c r="G60" s="106">
        <f t="shared" si="9"/>
        <v>0</v>
      </c>
      <c r="H60" s="107">
        <f t="shared" si="10"/>
        <v>219.49268000000001</v>
      </c>
      <c r="I60" s="107">
        <f t="shared" si="11"/>
        <v>0</v>
      </c>
    </row>
    <row r="61" spans="1:9">
      <c r="A61" s="103" t="s">
        <v>509</v>
      </c>
      <c r="B61" s="184" t="s">
        <v>510</v>
      </c>
      <c r="C61" s="104">
        <v>13</v>
      </c>
      <c r="D61" s="105">
        <f t="shared" ref="D61:D76" si="12">VLOOKUP($C61,PreISR_NonresCFL,3,FALSE)</f>
        <v>2.3344906504680744E-2</v>
      </c>
      <c r="E61" s="105">
        <f t="shared" ref="E61:E76" si="13">VLOOKUP($C61,PreISR_NonresCFL,4,FALSE)</f>
        <v>113.98544102437994</v>
      </c>
      <c r="F61" s="105">
        <f t="shared" ref="F61:F76" si="14">VLOOKUP($C61,PreISR_NonresCFL,5,FALSE)</f>
        <v>-0.48555682336054889</v>
      </c>
      <c r="G61" s="106">
        <f t="shared" si="9"/>
        <v>2.1477313984306284E-2</v>
      </c>
      <c r="H61" s="107">
        <f t="shared" si="10"/>
        <v>104.86660574242954</v>
      </c>
      <c r="I61" s="107">
        <f t="shared" si="11"/>
        <v>-0.446712277491705</v>
      </c>
    </row>
    <row r="62" spans="1:9">
      <c r="A62" s="103" t="s">
        <v>511</v>
      </c>
      <c r="B62" s="184" t="s">
        <v>512</v>
      </c>
      <c r="C62" s="104">
        <v>18</v>
      </c>
      <c r="D62" s="105">
        <f t="shared" si="12"/>
        <v>3.2541382155167893E-2</v>
      </c>
      <c r="E62" s="105">
        <f t="shared" si="13"/>
        <v>158.88879626035447</v>
      </c>
      <c r="F62" s="105">
        <f t="shared" si="14"/>
        <v>-0.67683727008353511</v>
      </c>
      <c r="G62" s="106">
        <f t="shared" si="9"/>
        <v>2.9938071582754463E-2</v>
      </c>
      <c r="H62" s="107">
        <f t="shared" si="10"/>
        <v>146.17769255952612</v>
      </c>
      <c r="I62" s="107">
        <f t="shared" si="11"/>
        <v>-0.62269028847685237</v>
      </c>
    </row>
    <row r="63" spans="1:9">
      <c r="A63" s="103" t="s">
        <v>513</v>
      </c>
      <c r="B63" s="184" t="s">
        <v>514</v>
      </c>
      <c r="C63" s="104">
        <v>22</v>
      </c>
      <c r="D63" s="105">
        <f t="shared" si="12"/>
        <v>3.9376929127542835E-2</v>
      </c>
      <c r="E63" s="105">
        <f t="shared" si="13"/>
        <v>188.97055861305134</v>
      </c>
      <c r="F63" s="105">
        <f t="shared" si="14"/>
        <v>-0.81232937171811348</v>
      </c>
      <c r="G63" s="106">
        <f t="shared" si="9"/>
        <v>3.6226774797339413E-2</v>
      </c>
      <c r="H63" s="107">
        <f t="shared" si="10"/>
        <v>173.85291392400723</v>
      </c>
      <c r="I63" s="107">
        <f t="shared" si="11"/>
        <v>-0.74734302198066438</v>
      </c>
    </row>
    <row r="64" spans="1:9">
      <c r="A64" s="103" t="s">
        <v>515</v>
      </c>
      <c r="B64" s="184" t="s">
        <v>516</v>
      </c>
      <c r="C64" s="104">
        <v>23</v>
      </c>
      <c r="D64" s="105">
        <f t="shared" si="12"/>
        <v>4.1030431940240607E-2</v>
      </c>
      <c r="E64" s="105">
        <f t="shared" si="13"/>
        <v>200.33798800671877</v>
      </c>
      <c r="F64" s="105">
        <f t="shared" si="14"/>
        <v>-0.85340337580978209</v>
      </c>
      <c r="G64" s="106">
        <f t="shared" si="9"/>
        <v>3.774799738502136E-2</v>
      </c>
      <c r="H64" s="107">
        <f t="shared" si="10"/>
        <v>184.31094896618129</v>
      </c>
      <c r="I64" s="107">
        <f t="shared" si="11"/>
        <v>-0.78513110574499956</v>
      </c>
    </row>
    <row r="65" spans="1:9">
      <c r="A65" s="103" t="s">
        <v>517</v>
      </c>
      <c r="B65" s="184" t="s">
        <v>518</v>
      </c>
      <c r="C65" s="104">
        <v>26</v>
      </c>
      <c r="D65" s="105">
        <f t="shared" si="12"/>
        <v>4.6745618216911596E-2</v>
      </c>
      <c r="E65" s="105">
        <f t="shared" si="13"/>
        <v>229.74339008616272</v>
      </c>
      <c r="F65" s="105">
        <f t="shared" si="14"/>
        <v>-0.94800398927094331</v>
      </c>
      <c r="G65" s="106">
        <f t="shared" si="9"/>
        <v>4.3005968759558671E-2</v>
      </c>
      <c r="H65" s="107">
        <f t="shared" si="10"/>
        <v>211.3639188792697</v>
      </c>
      <c r="I65" s="107">
        <f t="shared" si="11"/>
        <v>-0.87216367012926788</v>
      </c>
    </row>
    <row r="66" spans="1:9">
      <c r="A66" s="103" t="s">
        <v>519</v>
      </c>
      <c r="B66" s="184" t="s">
        <v>520</v>
      </c>
      <c r="C66" s="104">
        <v>30</v>
      </c>
      <c r="D66" s="105">
        <f t="shared" si="12"/>
        <v>5.4114307306280356E-2</v>
      </c>
      <c r="E66" s="105">
        <f t="shared" si="13"/>
        <v>270.51622155927402</v>
      </c>
      <c r="F66" s="105">
        <f t="shared" si="14"/>
        <v>-1.0836786068237731</v>
      </c>
      <c r="G66" s="106">
        <f t="shared" si="9"/>
        <v>4.978516272177793E-2</v>
      </c>
      <c r="H66" s="107">
        <f t="shared" si="10"/>
        <v>248.8749238345321</v>
      </c>
      <c r="I66" s="107">
        <f t="shared" si="11"/>
        <v>-0.99698431827787137</v>
      </c>
    </row>
    <row r="67" spans="1:9">
      <c r="A67" s="103" t="s">
        <v>521</v>
      </c>
      <c r="B67" s="184" t="s">
        <v>522</v>
      </c>
      <c r="C67" s="104">
        <v>32</v>
      </c>
      <c r="D67" s="105">
        <f t="shared" si="12"/>
        <v>5.7798651850964736E-2</v>
      </c>
      <c r="E67" s="105">
        <f t="shared" si="13"/>
        <v>290.90263729582972</v>
      </c>
      <c r="F67" s="105">
        <f t="shared" si="14"/>
        <v>-1.151515915600188</v>
      </c>
      <c r="G67" s="106">
        <f t="shared" si="9"/>
        <v>5.3174759702887556E-2</v>
      </c>
      <c r="H67" s="107">
        <f t="shared" si="10"/>
        <v>267.63042631216337</v>
      </c>
      <c r="I67" s="107">
        <f t="shared" si="11"/>
        <v>-1.059394642352173</v>
      </c>
    </row>
    <row r="68" spans="1:9">
      <c r="A68" s="103" t="s">
        <v>523</v>
      </c>
      <c r="B68" s="184" t="s">
        <v>524</v>
      </c>
      <c r="C68" s="104">
        <v>38</v>
      </c>
      <c r="D68" s="105">
        <f t="shared" si="12"/>
        <v>6.8851685485017869E-2</v>
      </c>
      <c r="E68" s="105">
        <f t="shared" si="13"/>
        <v>352.06188450549672</v>
      </c>
      <c r="F68" s="105">
        <f t="shared" si="14"/>
        <v>-1.3550278419294326</v>
      </c>
      <c r="G68" s="106">
        <f t="shared" si="9"/>
        <v>6.334355064621644E-2</v>
      </c>
      <c r="H68" s="107">
        <f t="shared" si="10"/>
        <v>323.89693374505697</v>
      </c>
      <c r="I68" s="107">
        <f t="shared" si="11"/>
        <v>-1.246625614575078</v>
      </c>
    </row>
    <row r="69" spans="1:9">
      <c r="A69" s="103" t="s">
        <v>525</v>
      </c>
      <c r="B69" s="184" t="s">
        <v>526</v>
      </c>
      <c r="C69" s="104">
        <v>40</v>
      </c>
      <c r="D69" s="105">
        <f t="shared" si="12"/>
        <v>7.2536030029702256E-2</v>
      </c>
      <c r="E69" s="105">
        <f t="shared" si="13"/>
        <v>372.44830024205243</v>
      </c>
      <c r="F69" s="105">
        <f t="shared" si="14"/>
        <v>-1.4228651507058476</v>
      </c>
      <c r="G69" s="106">
        <f t="shared" si="9"/>
        <v>6.6733147627326073E-2</v>
      </c>
      <c r="H69" s="107">
        <f t="shared" si="10"/>
        <v>342.65243622268827</v>
      </c>
      <c r="I69" s="107">
        <f t="shared" si="11"/>
        <v>-1.3090359386493799</v>
      </c>
    </row>
    <row r="70" spans="1:9">
      <c r="A70" s="103" t="s">
        <v>527</v>
      </c>
      <c r="B70" s="184" t="s">
        <v>528</v>
      </c>
      <c r="C70" s="104">
        <v>45</v>
      </c>
      <c r="D70" s="105">
        <f t="shared" si="12"/>
        <v>8.1746891391413209E-2</v>
      </c>
      <c r="E70" s="105">
        <f t="shared" si="13"/>
        <v>423.41433958344163</v>
      </c>
      <c r="F70" s="105">
        <f t="shared" si="14"/>
        <v>-1.5924584226468848</v>
      </c>
      <c r="G70" s="106">
        <f t="shared" si="9"/>
        <v>7.5207140080100154E-2</v>
      </c>
      <c r="H70" s="107">
        <f t="shared" si="10"/>
        <v>389.54119241676631</v>
      </c>
      <c r="I70" s="107">
        <f t="shared" si="11"/>
        <v>-1.4650617488351341</v>
      </c>
    </row>
    <row r="71" spans="1:9">
      <c r="A71" s="103" t="s">
        <v>529</v>
      </c>
      <c r="B71" s="184" t="s">
        <v>530</v>
      </c>
      <c r="C71" s="104">
        <v>46</v>
      </c>
      <c r="D71" s="105">
        <f t="shared" si="12"/>
        <v>8.3589063663755389E-2</v>
      </c>
      <c r="E71" s="105">
        <f t="shared" si="13"/>
        <v>433.60754745171943</v>
      </c>
      <c r="F71" s="105">
        <f t="shared" si="14"/>
        <v>-1.6263770770350923</v>
      </c>
      <c r="G71" s="106">
        <f t="shared" ref="G71:G85" si="15">D71*Res_ISR</f>
        <v>7.6901938570654957E-2</v>
      </c>
      <c r="H71" s="107">
        <f t="shared" ref="H71:H85" si="16">E71*Res_ISR</f>
        <v>398.91894365558187</v>
      </c>
      <c r="I71" s="107">
        <f t="shared" ref="I71:I85" si="17">F71*Res_ISR</f>
        <v>-1.496266910872285</v>
      </c>
    </row>
    <row r="72" spans="1:9">
      <c r="A72" s="103" t="s">
        <v>531</v>
      </c>
      <c r="B72" s="184" t="s">
        <v>532</v>
      </c>
      <c r="C72" s="104">
        <v>54</v>
      </c>
      <c r="D72" s="105">
        <f t="shared" si="12"/>
        <v>9.8326441842492909E-2</v>
      </c>
      <c r="E72" s="105">
        <f t="shared" si="13"/>
        <v>515.15321039794208</v>
      </c>
      <c r="F72" s="105">
        <f t="shared" si="14"/>
        <v>-1.8977263121407517</v>
      </c>
      <c r="G72" s="106">
        <f t="shared" si="15"/>
        <v>9.0460326495093474E-2</v>
      </c>
      <c r="H72" s="107">
        <f t="shared" si="16"/>
        <v>473.94095356610671</v>
      </c>
      <c r="I72" s="107">
        <f t="shared" si="17"/>
        <v>-1.7459082071694916</v>
      </c>
    </row>
    <row r="73" spans="1:9">
      <c r="A73" s="103" t="s">
        <v>533</v>
      </c>
      <c r="B73" s="184" t="s">
        <v>534</v>
      </c>
      <c r="C73" s="104">
        <v>55</v>
      </c>
      <c r="D73" s="105">
        <f t="shared" si="12"/>
        <v>0.1001686141148351</v>
      </c>
      <c r="E73" s="105">
        <f t="shared" si="13"/>
        <v>525.3464182662201</v>
      </c>
      <c r="F73" s="105">
        <f t="shared" si="14"/>
        <v>-1.9316449665289592</v>
      </c>
      <c r="G73" s="106">
        <f t="shared" si="15"/>
        <v>9.2155124985648304E-2</v>
      </c>
      <c r="H73" s="107">
        <f t="shared" si="16"/>
        <v>483.3187048049225</v>
      </c>
      <c r="I73" s="107">
        <f t="shared" si="17"/>
        <v>-1.7771133692066425</v>
      </c>
    </row>
    <row r="74" spans="1:9">
      <c r="A74" s="103" t="s">
        <v>535</v>
      </c>
      <c r="B74" s="184" t="s">
        <v>536</v>
      </c>
      <c r="C74" s="104">
        <v>64</v>
      </c>
      <c r="D74" s="105">
        <f t="shared" si="12"/>
        <v>0.11674816456591482</v>
      </c>
      <c r="E74" s="105">
        <f t="shared" si="13"/>
        <v>617.08528908072049</v>
      </c>
      <c r="F74" s="105">
        <f t="shared" si="14"/>
        <v>-2.2369128560228262</v>
      </c>
      <c r="G74" s="106">
        <f t="shared" si="15"/>
        <v>0.10740831140064164</v>
      </c>
      <c r="H74" s="107">
        <f t="shared" si="16"/>
        <v>567.71846595426291</v>
      </c>
      <c r="I74" s="107">
        <f t="shared" si="17"/>
        <v>-2.057959827541</v>
      </c>
    </row>
    <row r="75" spans="1:9">
      <c r="A75" s="103" t="s">
        <v>537</v>
      </c>
      <c r="B75" s="184" t="s">
        <v>538</v>
      </c>
      <c r="C75" s="104">
        <v>69</v>
      </c>
      <c r="D75" s="105">
        <f t="shared" si="12"/>
        <v>0.12595902592762576</v>
      </c>
      <c r="E75" s="105">
        <f t="shared" si="13"/>
        <v>668.05132842210969</v>
      </c>
      <c r="F75" s="105">
        <f t="shared" si="14"/>
        <v>-2.4065061279638633</v>
      </c>
      <c r="G75" s="106">
        <f t="shared" si="15"/>
        <v>0.11588230385341571</v>
      </c>
      <c r="H75" s="107">
        <f t="shared" si="16"/>
        <v>614.60722214834095</v>
      </c>
      <c r="I75" s="107">
        <f t="shared" si="17"/>
        <v>-2.2139856377267542</v>
      </c>
    </row>
    <row r="76" spans="1:9">
      <c r="A76" s="103" t="s">
        <v>539</v>
      </c>
      <c r="B76" s="184" t="s">
        <v>540</v>
      </c>
      <c r="C76" s="104">
        <v>12</v>
      </c>
      <c r="D76" s="105">
        <f t="shared" si="12"/>
        <v>2.0955206404120935E-2</v>
      </c>
      <c r="E76" s="105">
        <f t="shared" si="13"/>
        <v>87.038479930272956</v>
      </c>
      <c r="F76" s="105">
        <f t="shared" si="14"/>
        <v>-0.47314282783603906</v>
      </c>
      <c r="G76" s="106">
        <f t="shared" si="15"/>
        <v>1.927878989179126E-2</v>
      </c>
      <c r="H76" s="107">
        <f t="shared" si="16"/>
        <v>80.075401535851128</v>
      </c>
      <c r="I76" s="107">
        <f t="shared" si="17"/>
        <v>-0.43529140160915597</v>
      </c>
    </row>
    <row r="77" spans="1:9">
      <c r="A77" s="103" t="s">
        <v>541</v>
      </c>
      <c r="B77" s="184" t="s">
        <v>542</v>
      </c>
      <c r="C77" s="104">
        <v>18</v>
      </c>
      <c r="D77" s="105">
        <f>VLOOKUP($C77,PreISR_NonresCFL,6,FALSE)</f>
        <v>0</v>
      </c>
      <c r="E77" s="105">
        <f>VLOOKUP($C77,PreISR_NonresCFL,7,FALSE)</f>
        <v>186.714</v>
      </c>
      <c r="F77" s="105">
        <f>VLOOKUP($C77,PreISR_NonresCFL,8,FALSE)</f>
        <v>0</v>
      </c>
      <c r="G77" s="106">
        <f t="shared" si="15"/>
        <v>0</v>
      </c>
      <c r="H77" s="107">
        <f t="shared" si="16"/>
        <v>171.77688000000001</v>
      </c>
      <c r="I77" s="107">
        <f t="shared" si="17"/>
        <v>0</v>
      </c>
    </row>
    <row r="78" spans="1:9">
      <c r="A78" s="103" t="s">
        <v>543</v>
      </c>
      <c r="B78" s="184" t="s">
        <v>544</v>
      </c>
      <c r="C78" s="104">
        <v>23</v>
      </c>
      <c r="D78" s="105">
        <f>VLOOKUP($C78,PreISR_NonresCFL,6,FALSE)</f>
        <v>0</v>
      </c>
      <c r="E78" s="105">
        <f>VLOOKUP($C78,PreISR_NonresCFL,7,FALSE)</f>
        <v>238.57900000000001</v>
      </c>
      <c r="F78" s="105">
        <f>VLOOKUP($C78,PreISR_NonresCFL,8,FALSE)</f>
        <v>0</v>
      </c>
      <c r="G78" s="106">
        <f t="shared" si="15"/>
        <v>0</v>
      </c>
      <c r="H78" s="107">
        <f t="shared" si="16"/>
        <v>219.49268000000001</v>
      </c>
      <c r="I78" s="107">
        <f t="shared" si="17"/>
        <v>0</v>
      </c>
    </row>
    <row r="79" spans="1:9">
      <c r="A79" s="103" t="s">
        <v>545</v>
      </c>
      <c r="B79" s="184" t="s">
        <v>546</v>
      </c>
      <c r="C79" s="104">
        <v>26</v>
      </c>
      <c r="D79" s="105">
        <f>VLOOKUP($C79,PreISR_NonresCFL,6,FALSE)</f>
        <v>1</v>
      </c>
      <c r="E79" s="105">
        <f>VLOOKUP($C79,PreISR_NonresCFL,7,FALSE)</f>
        <v>269.69800000000004</v>
      </c>
      <c r="F79" s="105">
        <f>VLOOKUP($C79,PreISR_NonresCFL,8,FALSE)</f>
        <v>0</v>
      </c>
      <c r="G79" s="106">
        <f t="shared" si="15"/>
        <v>0.92</v>
      </c>
      <c r="H79" s="107">
        <f t="shared" si="16"/>
        <v>248.12216000000004</v>
      </c>
      <c r="I79" s="107">
        <f t="shared" si="17"/>
        <v>0</v>
      </c>
    </row>
    <row r="80" spans="1:9">
      <c r="A80" s="103" t="s">
        <v>547</v>
      </c>
      <c r="B80" s="184" t="s">
        <v>548</v>
      </c>
      <c r="C80" s="104">
        <v>65</v>
      </c>
      <c r="D80" s="105">
        <f>VLOOKUP($C80,PreISR_NonresCFL,6,FALSE)</f>
        <v>1</v>
      </c>
      <c r="E80" s="105">
        <f>VLOOKUP($C80,PreISR_NonresCFL,7,FALSE)</f>
        <v>674.24500000000012</v>
      </c>
      <c r="F80" s="105">
        <f>VLOOKUP($C80,PreISR_NonresCFL,8,FALSE)</f>
        <v>0</v>
      </c>
      <c r="G80" s="106">
        <f t="shared" si="15"/>
        <v>0.92</v>
      </c>
      <c r="H80" s="107">
        <f t="shared" si="16"/>
        <v>620.30540000000019</v>
      </c>
      <c r="I80" s="107">
        <f t="shared" si="17"/>
        <v>0</v>
      </c>
    </row>
    <row r="81" spans="1:9">
      <c r="A81" s="103" t="s">
        <v>549</v>
      </c>
      <c r="B81" s="184" t="s">
        <v>550</v>
      </c>
      <c r="C81" s="103">
        <v>70</v>
      </c>
      <c r="D81" s="105">
        <f>VLOOKUP($C81,PreISR_NonresCFL,3,FALSE)</f>
        <v>0.12780119819996794</v>
      </c>
      <c r="E81" s="105">
        <f>VLOOKUP($C81,PreISR_NonresCFL,4,FALSE)</f>
        <v>678.24453629038749</v>
      </c>
      <c r="F81" s="105">
        <f>VLOOKUP($C81,PreISR_NonresCFL,5,FALSE)</f>
        <v>-2.4404247823520708</v>
      </c>
      <c r="G81" s="106">
        <f t="shared" si="15"/>
        <v>0.11757710234397051</v>
      </c>
      <c r="H81" s="107">
        <f t="shared" si="16"/>
        <v>623.98497338715651</v>
      </c>
      <c r="I81" s="107">
        <f t="shared" si="17"/>
        <v>-2.2451907997639053</v>
      </c>
    </row>
    <row r="82" spans="1:9">
      <c r="A82" s="103" t="s">
        <v>551</v>
      </c>
      <c r="B82" s="184" t="s">
        <v>552</v>
      </c>
      <c r="C82" s="103">
        <v>75</v>
      </c>
      <c r="D82" s="105">
        <f>VLOOKUP($C82,PreISR_NonresCFL,3,FALSE)</f>
        <v>0.13701205956167889</v>
      </c>
      <c r="E82" s="105">
        <f>VLOOKUP($C82,PreISR_NonresCFL,4,FALSE)</f>
        <v>729.21057563177669</v>
      </c>
      <c r="F82" s="105">
        <f>VLOOKUP($C82,PreISR_NonresCFL,5,FALSE)</f>
        <v>-2.610018054293108</v>
      </c>
      <c r="G82" s="106">
        <f t="shared" si="15"/>
        <v>0.12605109479674459</v>
      </c>
      <c r="H82" s="107">
        <f t="shared" si="16"/>
        <v>670.87372958123456</v>
      </c>
      <c r="I82" s="107">
        <f t="shared" si="17"/>
        <v>-2.4012166099496595</v>
      </c>
    </row>
    <row r="83" spans="1:9">
      <c r="A83" s="103" t="s">
        <v>553</v>
      </c>
      <c r="B83" s="184" t="s">
        <v>554</v>
      </c>
      <c r="C83" s="104">
        <v>39</v>
      </c>
      <c r="D83" s="105">
        <f>VLOOKUP($C83,PreISR_NonresCFL,3,FALSE)</f>
        <v>7.0693857757360062E-2</v>
      </c>
      <c r="E83" s="105">
        <f>VLOOKUP($C83,PreISR_NonresCFL,4,FALSE)</f>
        <v>362.25509237377457</v>
      </c>
      <c r="F83" s="105">
        <f>VLOOKUP($C83,PreISR_NonresCFL,5,FALSE)</f>
        <v>-1.3889464963176401</v>
      </c>
      <c r="G83" s="106">
        <f t="shared" si="15"/>
        <v>6.5038349136771256E-2</v>
      </c>
      <c r="H83" s="107">
        <f t="shared" si="16"/>
        <v>333.27468498387265</v>
      </c>
      <c r="I83" s="107">
        <f t="shared" si="17"/>
        <v>-1.277830776612229</v>
      </c>
    </row>
    <row r="84" spans="1:9">
      <c r="A84" s="103" t="s">
        <v>555</v>
      </c>
      <c r="B84" s="184" t="s">
        <v>556</v>
      </c>
      <c r="C84" s="104">
        <v>15</v>
      </c>
      <c r="D84" s="105">
        <f>VLOOKUP($C84,PreISR_NonresCFL,3,FALSE)</f>
        <v>2.5665181948765225E-2</v>
      </c>
      <c r="E84" s="105">
        <f>VLOOKUP($C84,PreISR_NonresCFL,4,FALSE)</f>
        <v>101.39869332928585</v>
      </c>
      <c r="F84" s="105">
        <f>VLOOKUP($C84,PreISR_NonresCFL,5,FALSE)</f>
        <v>-0.51935913281859958</v>
      </c>
      <c r="G84" s="106">
        <f t="shared" si="15"/>
        <v>2.3611967392864006E-2</v>
      </c>
      <c r="H84" s="107">
        <f t="shared" si="16"/>
        <v>93.28679786294299</v>
      </c>
      <c r="I84" s="107">
        <f t="shared" si="17"/>
        <v>-0.47781040219311161</v>
      </c>
    </row>
    <row r="85" spans="1:9">
      <c r="A85" s="103" t="s">
        <v>557</v>
      </c>
      <c r="B85" s="184" t="s">
        <v>558</v>
      </c>
      <c r="C85" s="104">
        <v>15</v>
      </c>
      <c r="D85" s="105">
        <f>VLOOKUP($C85,PreISR_NonresCFL,3,FALSE)</f>
        <v>2.5665181948765225E-2</v>
      </c>
      <c r="E85" s="105">
        <f>VLOOKUP($C85,PreISR_NonresCFL,4,FALSE)</f>
        <v>101.39869332928585</v>
      </c>
      <c r="F85" s="105">
        <f>VLOOKUP($C85,PreISR_NonresCFL,5,FALSE)</f>
        <v>-0.51935913281859958</v>
      </c>
      <c r="G85" s="106">
        <f t="shared" si="15"/>
        <v>2.3611967392864006E-2</v>
      </c>
      <c r="H85" s="107">
        <f t="shared" si="16"/>
        <v>93.28679786294299</v>
      </c>
      <c r="I85" s="107">
        <f t="shared" si="17"/>
        <v>-0.47781040219311161</v>
      </c>
    </row>
  </sheetData>
  <mergeCells count="2">
    <mergeCell ref="D4:F4"/>
    <mergeCell ref="G4:I4"/>
  </mergeCells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NONRES CFL from MISer</vt:lpstr>
      <vt:lpstr>Weighted by Bldg Type</vt:lpstr>
      <vt:lpstr>Interpolation</vt:lpstr>
      <vt:lpstr>WORK PAPER VALUES (ISR)</vt:lpstr>
      <vt:lpstr>Nonres Int kW, therm</vt:lpstr>
      <vt:lpstr>NR Int kWh, Ext kWh, Base Case</vt:lpstr>
      <vt:lpstr>BLDPERC</vt:lpstr>
      <vt:lpstr>CFLINCNR</vt:lpstr>
      <vt:lpstr>PreISR_NonresCFL</vt:lpstr>
      <vt:lpstr>'NONRES CFL from MISer'!Print_Area</vt:lpstr>
      <vt:lpstr>Res_ISR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lmansi</cp:lastModifiedBy>
  <cp:lastPrinted>2011-03-22T22:25:48Z</cp:lastPrinted>
  <dcterms:created xsi:type="dcterms:W3CDTF">2009-02-21T01:02:26Z</dcterms:created>
  <dcterms:modified xsi:type="dcterms:W3CDTF">2011-06-21T21:55:53Z</dcterms:modified>
</cp:coreProperties>
</file>